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23FB997-95C6-43C4-B991-171C22D46713}" xr6:coauthVersionLast="47" xr6:coauthVersionMax="47" xr10:uidLastSave="{00000000-0000-0000-0000-000000000000}"/>
  <bookViews>
    <workbookView xWindow="-120" yWindow="-120" windowWidth="20640" windowHeight="11160" tabRatio="801" xr2:uid="{00000000-000D-0000-FFFF-FFFF00000000}"/>
  </bookViews>
  <sheets>
    <sheet name="Perucámaras " sheetId="1" r:id="rId1"/>
    <sheet name="Índice" sheetId="3" r:id="rId2"/>
    <sheet name="Macro Región Sur" sheetId="14" r:id="rId3"/>
    <sheet name="1. Arequipa" sheetId="4" r:id="rId4"/>
    <sheet name="2. Cusco" sheetId="5" r:id="rId5"/>
    <sheet name="3. Madre de Dios" sheetId="6" r:id="rId6"/>
    <sheet name="4. Moquegua" sheetId="7" r:id="rId7"/>
    <sheet name="5. Puno" sheetId="8" r:id="rId8"/>
    <sheet name="6. Tacna" sheetId="9" r:id="rId9"/>
  </sheets>
  <externalReferences>
    <externalReference r:id="rId10"/>
    <externalReference r:id="rId11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14" l="1"/>
  <c r="P17" i="14"/>
  <c r="P18" i="14"/>
  <c r="P19" i="14"/>
  <c r="P20" i="14"/>
  <c r="P21" i="14"/>
  <c r="P16" i="14"/>
  <c r="G68" i="4"/>
  <c r="H68" i="4"/>
  <c r="I68" i="4"/>
  <c r="J68" i="4"/>
  <c r="S21" i="14"/>
  <c r="S20" i="14"/>
  <c r="S19" i="14"/>
  <c r="S18" i="14"/>
  <c r="S17" i="14"/>
  <c r="S16" i="14"/>
  <c r="U16" i="14"/>
  <c r="N21" i="14"/>
  <c r="N20" i="14"/>
  <c r="N19" i="14"/>
  <c r="N18" i="14"/>
  <c r="N17" i="14"/>
  <c r="R17" i="14" s="1"/>
  <c r="N16" i="14"/>
  <c r="K68" i="4"/>
  <c r="L68" i="4"/>
  <c r="M68" i="4"/>
  <c r="U21" i="14"/>
  <c r="U20" i="14"/>
  <c r="U19" i="14"/>
  <c r="U18" i="14"/>
  <c r="U17" i="14"/>
  <c r="R19" i="14" l="1"/>
  <c r="R20" i="14"/>
  <c r="R21" i="14"/>
  <c r="R18" i="14"/>
  <c r="R16" i="14"/>
  <c r="R22" i="14" s="1"/>
  <c r="N22" i="14"/>
  <c r="Q16" i="14" s="1"/>
  <c r="G36" i="14"/>
  <c r="G14" i="14"/>
  <c r="G12" i="14"/>
  <c r="G42" i="14"/>
  <c r="G34" i="14"/>
  <c r="G26" i="14"/>
  <c r="G18" i="14"/>
  <c r="G44" i="14"/>
  <c r="G40" i="14"/>
  <c r="G32" i="14"/>
  <c r="G24" i="14"/>
  <c r="G16" i="14"/>
  <c r="G43" i="14"/>
  <c r="G35" i="14"/>
  <c r="G27" i="14"/>
  <c r="G19" i="14"/>
  <c r="G41" i="14"/>
  <c r="G17" i="14"/>
  <c r="G11" i="14"/>
  <c r="G39" i="14"/>
  <c r="G31" i="14"/>
  <c r="G23" i="14"/>
  <c r="G15" i="14"/>
  <c r="G28" i="14"/>
  <c r="G20" i="14"/>
  <c r="G33" i="14"/>
  <c r="G25" i="14"/>
  <c r="G46" i="14"/>
  <c r="G38" i="14"/>
  <c r="G30" i="14"/>
  <c r="G22" i="14"/>
  <c r="U22" i="14"/>
  <c r="G45" i="14"/>
  <c r="H45" i="14" s="1"/>
  <c r="G37" i="14"/>
  <c r="G29" i="14"/>
  <c r="G21" i="14"/>
  <c r="G13" i="14"/>
  <c r="G67" i="14"/>
  <c r="H67" i="14"/>
  <c r="H68" i="14" s="1"/>
  <c r="I67" i="14"/>
  <c r="J67" i="14"/>
  <c r="J68" i="14" s="1"/>
  <c r="K67" i="14"/>
  <c r="K68" i="14" s="1"/>
  <c r="L67" i="14"/>
  <c r="M67" i="14"/>
  <c r="N67" i="14"/>
  <c r="G56" i="14"/>
  <c r="G75" i="14" s="1"/>
  <c r="H56" i="14"/>
  <c r="H75" i="14" s="1"/>
  <c r="I56" i="14"/>
  <c r="I75" i="14" s="1"/>
  <c r="J56" i="14"/>
  <c r="J75" i="14" s="1"/>
  <c r="K56" i="14"/>
  <c r="K75" i="14" s="1"/>
  <c r="L56" i="14"/>
  <c r="M56" i="14"/>
  <c r="M75" i="14" s="1"/>
  <c r="N56" i="14"/>
  <c r="N75" i="14" s="1"/>
  <c r="G57" i="14"/>
  <c r="G76" i="14" s="1"/>
  <c r="H57" i="14"/>
  <c r="H76" i="14" s="1"/>
  <c r="I57" i="14"/>
  <c r="I76" i="14" s="1"/>
  <c r="J57" i="14"/>
  <c r="J76" i="14" s="1"/>
  <c r="K57" i="14"/>
  <c r="K76" i="14" s="1"/>
  <c r="L57" i="14"/>
  <c r="L76" i="14" s="1"/>
  <c r="M57" i="14"/>
  <c r="M76" i="14" s="1"/>
  <c r="N57" i="14"/>
  <c r="N76" i="14" s="1"/>
  <c r="G58" i="14"/>
  <c r="G77" i="14" s="1"/>
  <c r="H58" i="14"/>
  <c r="H77" i="14" s="1"/>
  <c r="I58" i="14"/>
  <c r="I77" i="14" s="1"/>
  <c r="J58" i="14"/>
  <c r="J77" i="14" s="1"/>
  <c r="K58" i="14"/>
  <c r="K77" i="14" s="1"/>
  <c r="L58" i="14"/>
  <c r="L77" i="14" s="1"/>
  <c r="M58" i="14"/>
  <c r="M77" i="14" s="1"/>
  <c r="N58" i="14"/>
  <c r="N77" i="14" s="1"/>
  <c r="G59" i="14"/>
  <c r="G78" i="14" s="1"/>
  <c r="H59" i="14"/>
  <c r="H78" i="14" s="1"/>
  <c r="I59" i="14"/>
  <c r="I78" i="14" s="1"/>
  <c r="J59" i="14"/>
  <c r="J78" i="14" s="1"/>
  <c r="K59" i="14"/>
  <c r="K78" i="14" s="1"/>
  <c r="L59" i="14"/>
  <c r="L78" i="14" s="1"/>
  <c r="M59" i="14"/>
  <c r="M78" i="14" s="1"/>
  <c r="N59" i="14"/>
  <c r="N78" i="14" s="1"/>
  <c r="G60" i="14"/>
  <c r="G79" i="14" s="1"/>
  <c r="H60" i="14"/>
  <c r="H79" i="14" s="1"/>
  <c r="I60" i="14"/>
  <c r="I79" i="14" s="1"/>
  <c r="J60" i="14"/>
  <c r="J79" i="14" s="1"/>
  <c r="K60" i="14"/>
  <c r="K79" i="14" s="1"/>
  <c r="L60" i="14"/>
  <c r="L79" i="14" s="1"/>
  <c r="M60" i="14"/>
  <c r="M79" i="14" s="1"/>
  <c r="N60" i="14"/>
  <c r="N79" i="14" s="1"/>
  <c r="G61" i="14"/>
  <c r="G80" i="14" s="1"/>
  <c r="H61" i="14"/>
  <c r="H80" i="14" s="1"/>
  <c r="I61" i="14"/>
  <c r="I80" i="14" s="1"/>
  <c r="J61" i="14"/>
  <c r="J80" i="14" s="1"/>
  <c r="K61" i="14"/>
  <c r="K80" i="14" s="1"/>
  <c r="L61" i="14"/>
  <c r="L80" i="14" s="1"/>
  <c r="M61" i="14"/>
  <c r="M80" i="14" s="1"/>
  <c r="N61" i="14"/>
  <c r="N80" i="14" s="1"/>
  <c r="G62" i="14"/>
  <c r="G81" i="14" s="1"/>
  <c r="H62" i="14"/>
  <c r="H81" i="14" s="1"/>
  <c r="I62" i="14"/>
  <c r="I81" i="14" s="1"/>
  <c r="J62" i="14"/>
  <c r="J81" i="14" s="1"/>
  <c r="K62" i="14"/>
  <c r="K81" i="14" s="1"/>
  <c r="L62" i="14"/>
  <c r="L81" i="14" s="1"/>
  <c r="M62" i="14"/>
  <c r="M81" i="14" s="1"/>
  <c r="N62" i="14"/>
  <c r="N81" i="14" s="1"/>
  <c r="G63" i="14"/>
  <c r="G82" i="14" s="1"/>
  <c r="H63" i="14"/>
  <c r="H82" i="14" s="1"/>
  <c r="I63" i="14"/>
  <c r="I82" i="14" s="1"/>
  <c r="J63" i="14"/>
  <c r="J82" i="14" s="1"/>
  <c r="K63" i="14"/>
  <c r="K82" i="14" s="1"/>
  <c r="L63" i="14"/>
  <c r="L82" i="14" s="1"/>
  <c r="M63" i="14"/>
  <c r="M82" i="14" s="1"/>
  <c r="N63" i="14"/>
  <c r="N82" i="14" s="1"/>
  <c r="G64" i="14"/>
  <c r="G83" i="14" s="1"/>
  <c r="H64" i="14"/>
  <c r="H83" i="14" s="1"/>
  <c r="I64" i="14"/>
  <c r="I83" i="14" s="1"/>
  <c r="J64" i="14"/>
  <c r="J83" i="14" s="1"/>
  <c r="K64" i="14"/>
  <c r="K83" i="14" s="1"/>
  <c r="L64" i="14"/>
  <c r="L83" i="14" s="1"/>
  <c r="M64" i="14"/>
  <c r="M83" i="14" s="1"/>
  <c r="N64" i="14"/>
  <c r="N83" i="14" s="1"/>
  <c r="G65" i="14"/>
  <c r="G84" i="14" s="1"/>
  <c r="H65" i="14"/>
  <c r="H84" i="14" s="1"/>
  <c r="I65" i="14"/>
  <c r="I84" i="14" s="1"/>
  <c r="J65" i="14"/>
  <c r="J84" i="14" s="1"/>
  <c r="K65" i="14"/>
  <c r="K84" i="14" s="1"/>
  <c r="L65" i="14"/>
  <c r="L84" i="14" s="1"/>
  <c r="M65" i="14"/>
  <c r="M84" i="14" s="1"/>
  <c r="N65" i="14"/>
  <c r="N84" i="14" s="1"/>
  <c r="G66" i="14"/>
  <c r="G85" i="14" s="1"/>
  <c r="H66" i="14"/>
  <c r="H85" i="14" s="1"/>
  <c r="I66" i="14"/>
  <c r="I85" i="14" s="1"/>
  <c r="J66" i="14"/>
  <c r="J85" i="14" s="1"/>
  <c r="K66" i="14"/>
  <c r="K85" i="14" s="1"/>
  <c r="L66" i="14"/>
  <c r="L85" i="14" s="1"/>
  <c r="M66" i="14"/>
  <c r="M85" i="14" s="1"/>
  <c r="N66" i="14"/>
  <c r="N85" i="14" s="1"/>
  <c r="H55" i="14"/>
  <c r="I55" i="14"/>
  <c r="J55" i="14"/>
  <c r="K55" i="14"/>
  <c r="L55" i="14"/>
  <c r="M55" i="14"/>
  <c r="M74" i="14" s="1"/>
  <c r="N55" i="14"/>
  <c r="G55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11" i="14"/>
  <c r="F46" i="14"/>
  <c r="G86" i="9"/>
  <c r="H86" i="9"/>
  <c r="I86" i="9"/>
  <c r="J86" i="9"/>
  <c r="K86" i="9"/>
  <c r="L86" i="9"/>
  <c r="M86" i="9"/>
  <c r="F86" i="9"/>
  <c r="G86" i="8"/>
  <c r="H86" i="8"/>
  <c r="I86" i="8"/>
  <c r="J86" i="8"/>
  <c r="K86" i="8"/>
  <c r="L86" i="8"/>
  <c r="M86" i="8"/>
  <c r="F86" i="8"/>
  <c r="G86" i="7"/>
  <c r="H86" i="7"/>
  <c r="I86" i="7"/>
  <c r="J86" i="7"/>
  <c r="K86" i="7"/>
  <c r="L86" i="7"/>
  <c r="M86" i="7"/>
  <c r="F86" i="7"/>
  <c r="G86" i="6"/>
  <c r="H86" i="6"/>
  <c r="I86" i="6"/>
  <c r="J86" i="6"/>
  <c r="K86" i="6"/>
  <c r="L86" i="6"/>
  <c r="M86" i="6"/>
  <c r="F86" i="6"/>
  <c r="G86" i="5"/>
  <c r="H86" i="5"/>
  <c r="I86" i="5"/>
  <c r="J86" i="5"/>
  <c r="K86" i="5"/>
  <c r="L86" i="5"/>
  <c r="M86" i="5"/>
  <c r="F86" i="5"/>
  <c r="G86" i="4"/>
  <c r="H86" i="4"/>
  <c r="I86" i="4"/>
  <c r="J86" i="4"/>
  <c r="K86" i="4"/>
  <c r="L86" i="4"/>
  <c r="M86" i="4"/>
  <c r="F86" i="4"/>
  <c r="I68" i="14" l="1"/>
  <c r="L75" i="14"/>
  <c r="M68" i="14"/>
  <c r="I74" i="14"/>
  <c r="I86" i="14" s="1"/>
  <c r="S22" i="14"/>
  <c r="K74" i="14"/>
  <c r="N68" i="14"/>
  <c r="Q17" i="14"/>
  <c r="Q22" i="14" s="1"/>
  <c r="J74" i="14"/>
  <c r="J86" i="14" s="1"/>
  <c r="Q21" i="14"/>
  <c r="Q19" i="14"/>
  <c r="Q20" i="14"/>
  <c r="L68" i="14"/>
  <c r="Q18" i="14"/>
  <c r="H23" i="14"/>
  <c r="H27" i="14"/>
  <c r="N74" i="14"/>
  <c r="N86" i="14" s="1"/>
  <c r="L74" i="14"/>
  <c r="L86" i="14" s="1"/>
  <c r="G74" i="14"/>
  <c r="G86" i="14" s="1"/>
  <c r="H74" i="14"/>
  <c r="H86" i="14" s="1"/>
  <c r="K86" i="14"/>
  <c r="I40" i="14"/>
  <c r="H30" i="14"/>
  <c r="H22" i="14"/>
  <c r="H18" i="14"/>
  <c r="I37" i="14"/>
  <c r="I24" i="14"/>
  <c r="H44" i="14"/>
  <c r="I46" i="14"/>
  <c r="I38" i="14"/>
  <c r="I29" i="14"/>
  <c r="I22" i="14"/>
  <c r="I16" i="14"/>
  <c r="H42" i="14"/>
  <c r="H34" i="14"/>
  <c r="H26" i="14"/>
  <c r="I19" i="14"/>
  <c r="H40" i="14"/>
  <c r="H38" i="14"/>
  <c r="H41" i="14"/>
  <c r="I32" i="14"/>
  <c r="I41" i="14"/>
  <c r="J41" i="14" s="1"/>
  <c r="H46" i="14"/>
  <c r="I26" i="14"/>
  <c r="M86" i="14"/>
  <c r="I31" i="14"/>
  <c r="I23" i="14"/>
  <c r="I15" i="14"/>
  <c r="I43" i="14"/>
  <c r="H19" i="14"/>
  <c r="I44" i="14"/>
  <c r="H37" i="14"/>
  <c r="H29" i="14"/>
  <c r="I18" i="14"/>
  <c r="H16" i="14"/>
  <c r="H20" i="14"/>
  <c r="H24" i="14"/>
  <c r="I27" i="14"/>
  <c r="H31" i="14"/>
  <c r="I34" i="14"/>
  <c r="I45" i="14"/>
  <c r="H35" i="14"/>
  <c r="H17" i="14"/>
  <c r="H21" i="14"/>
  <c r="H25" i="14"/>
  <c r="I28" i="14"/>
  <c r="H32" i="14"/>
  <c r="I35" i="14"/>
  <c r="H39" i="14"/>
  <c r="I42" i="14"/>
  <c r="I20" i="14"/>
  <c r="H28" i="14"/>
  <c r="I17" i="14"/>
  <c r="I21" i="14"/>
  <c r="I25" i="14"/>
  <c r="H36" i="14"/>
  <c r="I39" i="14"/>
  <c r="H43" i="14"/>
  <c r="H33" i="14"/>
  <c r="I36" i="14"/>
  <c r="I14" i="14"/>
  <c r="I30" i="14"/>
  <c r="I33" i="14"/>
  <c r="H15" i="14"/>
  <c r="I45" i="4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H27" i="5"/>
  <c r="I27" i="5" s="1"/>
  <c r="H28" i="5"/>
  <c r="I28" i="5" s="1"/>
  <c r="H29" i="5"/>
  <c r="H30" i="5"/>
  <c r="H31" i="5"/>
  <c r="H32" i="5"/>
  <c r="H33" i="5"/>
  <c r="H34" i="5"/>
  <c r="H35" i="5"/>
  <c r="I35" i="5" s="1"/>
  <c r="H36" i="5"/>
  <c r="I36" i="5" s="1"/>
  <c r="H37" i="5"/>
  <c r="H38" i="5"/>
  <c r="H39" i="5"/>
  <c r="H40" i="5"/>
  <c r="H41" i="5"/>
  <c r="H42" i="5"/>
  <c r="H43" i="5"/>
  <c r="I43" i="5" s="1"/>
  <c r="H44" i="5"/>
  <c r="I44" i="5" s="1"/>
  <c r="H45" i="5"/>
  <c r="H46" i="5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15" i="7"/>
  <c r="H16" i="7"/>
  <c r="H17" i="7"/>
  <c r="H18" i="7"/>
  <c r="H19" i="7"/>
  <c r="I19" i="7" s="1"/>
  <c r="H20" i="7"/>
  <c r="I20" i="7" s="1"/>
  <c r="H21" i="7"/>
  <c r="H22" i="7"/>
  <c r="H23" i="7"/>
  <c r="H24" i="7"/>
  <c r="H25" i="7"/>
  <c r="H26" i="7"/>
  <c r="H27" i="7"/>
  <c r="I27" i="7" s="1"/>
  <c r="H28" i="7"/>
  <c r="I28" i="7" s="1"/>
  <c r="H29" i="7"/>
  <c r="H30" i="7"/>
  <c r="H31" i="7"/>
  <c r="H32" i="7"/>
  <c r="H33" i="7"/>
  <c r="H34" i="7"/>
  <c r="H35" i="7"/>
  <c r="I35" i="7" s="1"/>
  <c r="H36" i="7"/>
  <c r="I36" i="7" s="1"/>
  <c r="H37" i="7"/>
  <c r="H38" i="7"/>
  <c r="H39" i="7"/>
  <c r="H40" i="7"/>
  <c r="H41" i="7"/>
  <c r="H42" i="7"/>
  <c r="H43" i="7"/>
  <c r="I43" i="7" s="1"/>
  <c r="H44" i="7"/>
  <c r="I44" i="7" s="1"/>
  <c r="H45" i="7"/>
  <c r="H46" i="7"/>
  <c r="H15" i="8"/>
  <c r="H16" i="8"/>
  <c r="H17" i="8"/>
  <c r="H18" i="8"/>
  <c r="H19" i="8"/>
  <c r="I19" i="8" s="1"/>
  <c r="H20" i="8"/>
  <c r="I20" i="8" s="1"/>
  <c r="H21" i="8"/>
  <c r="H22" i="8"/>
  <c r="H23" i="8"/>
  <c r="H24" i="8"/>
  <c r="H25" i="8"/>
  <c r="H26" i="8"/>
  <c r="H27" i="8"/>
  <c r="I27" i="8" s="1"/>
  <c r="H28" i="8"/>
  <c r="I28" i="8" s="1"/>
  <c r="H29" i="8"/>
  <c r="H30" i="8"/>
  <c r="H31" i="8"/>
  <c r="H32" i="8"/>
  <c r="H33" i="8"/>
  <c r="H34" i="8"/>
  <c r="H35" i="8"/>
  <c r="I35" i="8" s="1"/>
  <c r="H36" i="8"/>
  <c r="I36" i="8" s="1"/>
  <c r="H37" i="8"/>
  <c r="H38" i="8"/>
  <c r="H39" i="8"/>
  <c r="H40" i="8"/>
  <c r="H41" i="8"/>
  <c r="H42" i="8"/>
  <c r="H43" i="8"/>
  <c r="I43" i="8" s="1"/>
  <c r="H44" i="8"/>
  <c r="I44" i="8" s="1"/>
  <c r="H45" i="8"/>
  <c r="H46" i="8"/>
  <c r="H15" i="9"/>
  <c r="H16" i="9"/>
  <c r="H17" i="9"/>
  <c r="H18" i="9"/>
  <c r="H19" i="9"/>
  <c r="H20" i="9"/>
  <c r="H21" i="9"/>
  <c r="H22" i="9"/>
  <c r="I22" i="9" s="1"/>
  <c r="H23" i="9"/>
  <c r="H24" i="9"/>
  <c r="H25" i="9"/>
  <c r="H26" i="9"/>
  <c r="H27" i="9"/>
  <c r="H28" i="9"/>
  <c r="H29" i="9"/>
  <c r="H30" i="9"/>
  <c r="I30" i="9" s="1"/>
  <c r="H31" i="9"/>
  <c r="H32" i="9"/>
  <c r="H33" i="9"/>
  <c r="H34" i="9"/>
  <c r="H35" i="9"/>
  <c r="H36" i="9"/>
  <c r="H37" i="9"/>
  <c r="H38" i="9"/>
  <c r="I38" i="9" s="1"/>
  <c r="H39" i="9"/>
  <c r="H40" i="9"/>
  <c r="H41" i="9"/>
  <c r="H42" i="9"/>
  <c r="H43" i="9"/>
  <c r="H44" i="9"/>
  <c r="H45" i="9"/>
  <c r="H46" i="9"/>
  <c r="I46" i="9" s="1"/>
  <c r="H15" i="4"/>
  <c r="H16" i="4"/>
  <c r="H17" i="4"/>
  <c r="H18" i="4"/>
  <c r="H19" i="4"/>
  <c r="I19" i="4" s="1"/>
  <c r="H20" i="4"/>
  <c r="I20" i="4" s="1"/>
  <c r="H21" i="4"/>
  <c r="I21" i="4" s="1"/>
  <c r="H22" i="4"/>
  <c r="I22" i="4" s="1"/>
  <c r="H23" i="4"/>
  <c r="H24" i="4"/>
  <c r="I24" i="4" s="1"/>
  <c r="H25" i="4"/>
  <c r="H26" i="4"/>
  <c r="H27" i="4"/>
  <c r="I27" i="4" s="1"/>
  <c r="H28" i="4"/>
  <c r="I28" i="4" s="1"/>
  <c r="H29" i="4"/>
  <c r="I29" i="4" s="1"/>
  <c r="H30" i="4"/>
  <c r="I30" i="4" s="1"/>
  <c r="H31" i="4"/>
  <c r="H32" i="4"/>
  <c r="H33" i="4"/>
  <c r="H34" i="4"/>
  <c r="H35" i="4"/>
  <c r="I35" i="4" s="1"/>
  <c r="H36" i="4"/>
  <c r="I36" i="4" s="1"/>
  <c r="H37" i="4"/>
  <c r="I37" i="4" s="1"/>
  <c r="H38" i="4"/>
  <c r="I38" i="4" s="1"/>
  <c r="H39" i="4"/>
  <c r="H40" i="4"/>
  <c r="H41" i="4"/>
  <c r="H42" i="4"/>
  <c r="H43" i="4"/>
  <c r="I43" i="4" s="1"/>
  <c r="H44" i="4"/>
  <c r="I44" i="4" s="1"/>
  <c r="H45" i="4"/>
  <c r="H46" i="4"/>
  <c r="I46" i="4" s="1"/>
  <c r="H14" i="5"/>
  <c r="H14" i="6"/>
  <c r="H14" i="7"/>
  <c r="H14" i="8"/>
  <c r="H14" i="9"/>
  <c r="H14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15" i="5"/>
  <c r="G15" i="6"/>
  <c r="G15" i="7"/>
  <c r="G15" i="8"/>
  <c r="G15" i="9"/>
  <c r="G15" i="4"/>
  <c r="E46" i="5"/>
  <c r="E46" i="6"/>
  <c r="E46" i="7"/>
  <c r="E46" i="8"/>
  <c r="E46" i="9"/>
  <c r="E46" i="4"/>
  <c r="J33" i="14" l="1"/>
  <c r="J29" i="14"/>
  <c r="J44" i="14"/>
  <c r="I19" i="5"/>
  <c r="J23" i="14"/>
  <c r="J26" i="14"/>
  <c r="J28" i="14"/>
  <c r="I46" i="8"/>
  <c r="I38" i="8"/>
  <c r="I30" i="8"/>
  <c r="I22" i="8"/>
  <c r="J22" i="14"/>
  <c r="I45" i="8"/>
  <c r="I37" i="8"/>
  <c r="I29" i="8"/>
  <c r="I21" i="8"/>
  <c r="J36" i="14"/>
  <c r="J45" i="14"/>
  <c r="J18" i="14"/>
  <c r="J20" i="14"/>
  <c r="I46" i="7"/>
  <c r="I38" i="7"/>
  <c r="I30" i="7"/>
  <c r="I22" i="7"/>
  <c r="J39" i="14"/>
  <c r="I44" i="6"/>
  <c r="I36" i="6"/>
  <c r="I28" i="6"/>
  <c r="I20" i="6"/>
  <c r="I19" i="6"/>
  <c r="I43" i="6"/>
  <c r="I35" i="6"/>
  <c r="I27" i="6"/>
  <c r="J30" i="14"/>
  <c r="J27" i="14"/>
  <c r="J42" i="14"/>
  <c r="J19" i="14"/>
  <c r="J34" i="14"/>
  <c r="J40" i="14"/>
  <c r="I32" i="9"/>
  <c r="I24" i="7"/>
  <c r="J24" i="14"/>
  <c r="J32" i="14"/>
  <c r="J35" i="14"/>
  <c r="J37" i="14"/>
  <c r="J25" i="14"/>
  <c r="J38" i="14"/>
  <c r="J31" i="14"/>
  <c r="J43" i="14"/>
  <c r="J21" i="14"/>
  <c r="J46" i="14"/>
  <c r="I36" i="9"/>
  <c r="I20" i="9"/>
  <c r="I43" i="9"/>
  <c r="I35" i="9"/>
  <c r="I27" i="9"/>
  <c r="I19" i="9"/>
  <c r="I44" i="9"/>
  <c r="I28" i="9"/>
  <c r="I46" i="6"/>
  <c r="I38" i="6"/>
  <c r="I30" i="6"/>
  <c r="I22" i="6"/>
  <c r="I45" i="6"/>
  <c r="I37" i="6"/>
  <c r="I29" i="6"/>
  <c r="I21" i="6"/>
  <c r="I46" i="5"/>
  <c r="I38" i="5"/>
  <c r="I30" i="5"/>
  <c r="I22" i="5"/>
  <c r="I41" i="4"/>
  <c r="I33" i="4"/>
  <c r="I25" i="4"/>
  <c r="I45" i="9"/>
  <c r="I37" i="9"/>
  <c r="I29" i="9"/>
  <c r="I21" i="9"/>
  <c r="I41" i="8"/>
  <c r="I33" i="8"/>
  <c r="I25" i="8"/>
  <c r="I45" i="7"/>
  <c r="I37" i="7"/>
  <c r="I29" i="7"/>
  <c r="I21" i="7"/>
  <c r="I41" i="6"/>
  <c r="I33" i="6"/>
  <c r="I25" i="6"/>
  <c r="I45" i="5"/>
  <c r="I37" i="5"/>
  <c r="I29" i="5"/>
  <c r="I21" i="5"/>
  <c r="I40" i="4"/>
  <c r="I32" i="4"/>
  <c r="I40" i="9"/>
  <c r="I24" i="9"/>
  <c r="I40" i="8"/>
  <c r="I32" i="8"/>
  <c r="I24" i="8"/>
  <c r="I40" i="7"/>
  <c r="I32" i="7"/>
  <c r="I40" i="6"/>
  <c r="I32" i="6"/>
  <c r="I24" i="6"/>
  <c r="I40" i="5"/>
  <c r="I32" i="5"/>
  <c r="I24" i="5"/>
  <c r="I31" i="5"/>
  <c r="I23" i="5"/>
  <c r="I39" i="4"/>
  <c r="I31" i="4"/>
  <c r="I23" i="4"/>
  <c r="I39" i="9"/>
  <c r="I31" i="9"/>
  <c r="I23" i="9"/>
  <c r="I39" i="8"/>
  <c r="I31" i="8"/>
  <c r="I23" i="8"/>
  <c r="I39" i="7"/>
  <c r="I31" i="7"/>
  <c r="I23" i="7"/>
  <c r="I39" i="6"/>
  <c r="I31" i="6"/>
  <c r="I23" i="6"/>
  <c r="I39" i="5"/>
  <c r="I33" i="9"/>
  <c r="I25" i="7"/>
  <c r="I41" i="7"/>
  <c r="I33" i="5"/>
  <c r="I25" i="9"/>
  <c r="I42" i="4"/>
  <c r="I34" i="4"/>
  <c r="I26" i="4"/>
  <c r="I18" i="4"/>
  <c r="I42" i="9"/>
  <c r="I34" i="9"/>
  <c r="I26" i="9"/>
  <c r="I18" i="9"/>
  <c r="I42" i="8"/>
  <c r="I34" i="8"/>
  <c r="I26" i="8"/>
  <c r="I18" i="8"/>
  <c r="I42" i="7"/>
  <c r="I34" i="7"/>
  <c r="I26" i="7"/>
  <c r="I18" i="7"/>
  <c r="I42" i="6"/>
  <c r="I34" i="6"/>
  <c r="I26" i="6"/>
  <c r="I18" i="6"/>
  <c r="I42" i="5"/>
  <c r="I34" i="5"/>
  <c r="I26" i="5"/>
  <c r="I18" i="5"/>
  <c r="I41" i="9"/>
  <c r="I33" i="7"/>
  <c r="I25" i="5"/>
  <c r="I41" i="5"/>
</calcChain>
</file>

<file path=xl/sharedStrings.xml><?xml version="1.0" encoding="utf-8"?>
<sst xmlns="http://schemas.openxmlformats.org/spreadsheetml/2006/main" count="602" uniqueCount="75">
  <si>
    <t xml:space="preserve">Información ampliada del Reporte Regional </t>
  </si>
  <si>
    <t>Índice</t>
  </si>
  <si>
    <t>Macro Región Sur</t>
  </si>
  <si>
    <t>Exportaciones 2021</t>
  </si>
  <si>
    <t>Arequipa</t>
  </si>
  <si>
    <t>Cusco</t>
  </si>
  <si>
    <t>Madre de Dios</t>
  </si>
  <si>
    <t>Moquegua</t>
  </si>
  <si>
    <t>Puno</t>
  </si>
  <si>
    <t>Tacna</t>
  </si>
  <si>
    <t>Arequipa: Crecimiento Económico 2021</t>
  </si>
  <si>
    <t>Año</t>
  </si>
  <si>
    <t>Trimestre</t>
  </si>
  <si>
    <t>Q1</t>
  </si>
  <si>
    <t>Q2</t>
  </si>
  <si>
    <t>Q3</t>
  </si>
  <si>
    <t>Q4</t>
  </si>
  <si>
    <t>Fecha</t>
  </si>
  <si>
    <t>IAP</t>
  </si>
  <si>
    <t>IAP: Índice de Actividad Productiva</t>
  </si>
  <si>
    <t>Electricidad</t>
  </si>
  <si>
    <t xml:space="preserve">Índice de Producción </t>
  </si>
  <si>
    <t>Elaboración: CIE-PERUCÁMARAS</t>
  </si>
  <si>
    <t>VA% Interanual</t>
  </si>
  <si>
    <t>IAP Anual</t>
  </si>
  <si>
    <t>Var%. IAP Anual</t>
  </si>
  <si>
    <t>Macro Región Sur:  Crecimiento Económico 2021</t>
  </si>
  <si>
    <t>Fuente: INEI, BCRP</t>
  </si>
  <si>
    <t>Electricidad: Producción de electricidad por departamento - Arequipa (gwh)</t>
  </si>
  <si>
    <t xml:space="preserve">Actividades 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</si>
  <si>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</si>
  <si>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</si>
  <si>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</si>
  <si>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</si>
  <si>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</si>
  <si>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</si>
  <si>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</si>
  <si>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</si>
  <si>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</si>
  <si>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</si>
  <si>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</si>
  <si>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</si>
  <si>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</si>
  <si>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Electricidad: Producción de electricidad por departamento - Cusco (gwh)</t>
  </si>
  <si>
    <t>Cusco: Crecimiento Económico 2021</t>
  </si>
  <si>
    <t>Madre de Dios: Crecimiento Económico 2021</t>
  </si>
  <si>
    <t>Electricidad: Producción de electricidad por departamento - Madre de Dios (gwh)</t>
  </si>
  <si>
    <t>Moquegua: Crecimiento Económico 2021</t>
  </si>
  <si>
    <t>Electricidad: Producción de electricidad por departamento - Moquegua (gwh)</t>
  </si>
  <si>
    <t>Puno: Crecimiento Económico 2021</t>
  </si>
  <si>
    <t>Electricidad: Producción de electricidad por departamento - Puno (gwh)</t>
  </si>
  <si>
    <t>Tacna: Crecimiento Económico 2021</t>
  </si>
  <si>
    <t>Electricidad: Producción de electricidad por departamento - Tacna (gwh)</t>
  </si>
  <si>
    <t>Electricidad: Producción de electricidad por departamento - Macro Región Sur (gwh)</t>
  </si>
  <si>
    <t>Estructura económica (Miles de soles a precios constantes 2007)</t>
  </si>
  <si>
    <t>Estructura porcentual (Miles de soles a precios constantes 2007)</t>
  </si>
  <si>
    <r>
      <t>2021</t>
    </r>
    <r>
      <rPr>
        <vertAlign val="superscript"/>
        <sz val="9"/>
        <rFont val="Calibri"/>
        <family val="2"/>
        <scheme val="minor"/>
      </rPr>
      <t>/E</t>
    </r>
  </si>
  <si>
    <t>Estimado al cuarto trimestre 2021</t>
  </si>
  <si>
    <t>Martes 23 de febrero 2022</t>
  </si>
  <si>
    <t xml:space="preserve">Arequipa </t>
  </si>
  <si>
    <t xml:space="preserve">Cusco </t>
  </si>
  <si>
    <t xml:space="preserve">Puno </t>
  </si>
  <si>
    <t>Región</t>
  </si>
  <si>
    <t>VAB 2020</t>
  </si>
  <si>
    <t>Part. % 20</t>
  </si>
  <si>
    <t>MR Sur</t>
  </si>
  <si>
    <t>Var% 21/20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</si>
  <si>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INEI, BCRP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</si>
  <si>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CIE-PERUCÁMARAS</t>
    </r>
  </si>
  <si>
    <t>MACRO REGIÓN SUR: Crecimiento Económico 2021</t>
  </si>
  <si>
    <t>(En Millones de soles a precios constantes del 2007)</t>
  </si>
  <si>
    <r>
      <t>VAB 2021</t>
    </r>
    <r>
      <rPr>
        <b/>
        <vertAlign val="superscript"/>
        <sz val="13"/>
        <rFont val="Calibri"/>
        <family val="2"/>
        <scheme val="minor"/>
      </rPr>
      <t>E/</t>
    </r>
  </si>
  <si>
    <r>
      <rPr>
        <b/>
        <sz val="8"/>
        <rFont val="Calibri"/>
        <family val="2"/>
        <scheme val="minor"/>
      </rPr>
      <t xml:space="preserve">E/ </t>
    </r>
    <r>
      <rPr>
        <sz val="8"/>
        <rFont val="Calibri"/>
        <family val="2"/>
        <scheme val="minor"/>
      </rPr>
      <t>Estimado con información a febrero 2022</t>
    </r>
  </si>
  <si>
    <t>Aporte al crecimiento</t>
  </si>
  <si>
    <t>Edición N° 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</si>
</sst>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dddd&quot;, &quot;dd&quot; de &quot;mmmm&quot; de &quot;yyyy"/>
    <numFmt numFmtId="166" formatCode="#,##0.0"/>
    <numFmt numFmtId="167" formatCode="_-* #,##0\ _€_-;\-* #,##0\ _€_-;_-* &quot;-&quot;??\ _€_-;_-@_-"/>
    <numFmt numFmtId="168" formatCode="0.0"/>
    <numFmt numFmtId="169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DE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/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>
      <alignment vertical="center"/>
    </xf>
    <xf numFmtId="0" fontId="8" fillId="0" borderId="0" xfId="2" applyFont="1" applyFill="1"/>
    <xf numFmtId="14" fontId="3" fillId="0" borderId="0" xfId="2" applyNumberFormat="1" applyFill="1"/>
    <xf numFmtId="165" fontId="11" fillId="0" borderId="0" xfId="2" applyNumberFormat="1" applyFont="1" applyFill="1" applyAlignment="1">
      <alignment vertical="center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/>
    <xf numFmtId="0" fontId="11" fillId="0" borderId="0" xfId="2" applyFont="1" applyFill="1" applyAlignme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2" xfId="0" applyFont="1" applyFill="1" applyBorder="1"/>
    <xf numFmtId="0" fontId="2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14" fontId="18" fillId="2" borderId="1" xfId="0" applyNumberFormat="1" applyFont="1" applyFill="1" applyBorder="1" applyAlignment="1">
      <alignment horizontal="right"/>
    </xf>
    <xf numFmtId="0" fontId="21" fillId="2" borderId="2" xfId="3" applyFill="1" applyBorder="1"/>
    <xf numFmtId="0" fontId="19" fillId="4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2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5" borderId="4" xfId="0" applyFont="1" applyFill="1" applyBorder="1"/>
    <xf numFmtId="0" fontId="18" fillId="5" borderId="5" xfId="0" applyFont="1" applyFill="1" applyBorder="1"/>
    <xf numFmtId="167" fontId="18" fillId="2" borderId="1" xfId="4" applyNumberFormat="1" applyFont="1" applyFill="1" applyBorder="1"/>
    <xf numFmtId="0" fontId="18" fillId="6" borderId="7" xfId="0" applyFont="1" applyFill="1" applyBorder="1"/>
    <xf numFmtId="0" fontId="18" fillId="6" borderId="8" xfId="0" applyFont="1" applyFill="1" applyBorder="1"/>
    <xf numFmtId="0" fontId="23" fillId="6" borderId="6" xfId="0" applyFont="1" applyFill="1" applyBorder="1"/>
    <xf numFmtId="0" fontId="23" fillId="5" borderId="3" xfId="0" applyFont="1" applyFill="1" applyBorder="1"/>
    <xf numFmtId="0" fontId="23" fillId="5" borderId="1" xfId="0" applyFont="1" applyFill="1" applyBorder="1"/>
    <xf numFmtId="168" fontId="18" fillId="2" borderId="1" xfId="0" applyNumberFormat="1" applyFont="1" applyFill="1" applyBorder="1"/>
    <xf numFmtId="167" fontId="18" fillId="6" borderId="1" xfId="4" applyNumberFormat="1" applyFont="1" applyFill="1" applyBorder="1"/>
    <xf numFmtId="168" fontId="18" fillId="6" borderId="1" xfId="0" applyNumberFormat="1" applyFont="1" applyFill="1" applyBorder="1"/>
    <xf numFmtId="0" fontId="23" fillId="2" borderId="2" xfId="0" applyFont="1" applyFill="1" applyBorder="1"/>
    <xf numFmtId="167" fontId="18" fillId="0" borderId="1" xfId="4" applyNumberFormat="1" applyFont="1" applyBorder="1" applyAlignment="1">
      <alignment vertical="center"/>
    </xf>
    <xf numFmtId="9" fontId="18" fillId="2" borderId="1" xfId="1" applyFont="1" applyFill="1" applyBorder="1" applyAlignment="1">
      <alignment horizontal="center" vertical="center"/>
    </xf>
    <xf numFmtId="9" fontId="18" fillId="0" borderId="1" xfId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9" fontId="18" fillId="7" borderId="1" xfId="1" applyFont="1" applyFill="1" applyBorder="1" applyAlignment="1">
      <alignment horizontal="center" vertical="center"/>
    </xf>
    <xf numFmtId="166" fontId="23" fillId="7" borderId="1" xfId="0" applyNumberFormat="1" applyFont="1" applyFill="1" applyBorder="1" applyAlignment="1">
      <alignment horizontal="center" vertical="center"/>
    </xf>
    <xf numFmtId="9" fontId="17" fillId="2" borderId="0" xfId="1" applyFont="1" applyFill="1"/>
    <xf numFmtId="3" fontId="18" fillId="2" borderId="1" xfId="0" applyNumberFormat="1" applyFont="1" applyFill="1" applyBorder="1" applyAlignment="1">
      <alignment horizontal="right" vertical="center"/>
    </xf>
    <xf numFmtId="3" fontId="18" fillId="6" borderId="1" xfId="0" applyNumberFormat="1" applyFont="1" applyFill="1" applyBorder="1" applyAlignment="1">
      <alignment horizontal="right" vertical="center"/>
    </xf>
    <xf numFmtId="9" fontId="25" fillId="2" borderId="0" xfId="1" applyFont="1" applyFill="1"/>
    <xf numFmtId="0" fontId="23" fillId="5" borderId="1" xfId="0" applyFont="1" applyFill="1" applyBorder="1" applyAlignment="1">
      <alignment horizontal="center"/>
    </xf>
    <xf numFmtId="168" fontId="18" fillId="6" borderId="1" xfId="0" applyNumberFormat="1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 vertical="center"/>
    </xf>
    <xf numFmtId="10" fontId="27" fillId="8" borderId="0" xfId="1" applyNumberFormat="1" applyFont="1" applyFill="1" applyBorder="1" applyAlignment="1">
      <alignment horizontal="center" vertical="center"/>
    </xf>
    <xf numFmtId="10" fontId="27" fillId="8" borderId="0" xfId="0" applyNumberFormat="1" applyFont="1" applyFill="1" applyBorder="1" applyAlignment="1">
      <alignment horizontal="center" vertical="center"/>
    </xf>
    <xf numFmtId="0" fontId="28" fillId="2" borderId="0" xfId="0" applyFont="1" applyFill="1"/>
    <xf numFmtId="3" fontId="30" fillId="2" borderId="1" xfId="0" applyNumberFormat="1" applyFont="1" applyFill="1" applyBorder="1"/>
    <xf numFmtId="169" fontId="30" fillId="2" borderId="1" xfId="1" applyNumberFormat="1" applyFont="1" applyFill="1" applyBorder="1"/>
    <xf numFmtId="0" fontId="29" fillId="2" borderId="1" xfId="0" applyFont="1" applyFill="1" applyBorder="1"/>
    <xf numFmtId="0" fontId="32" fillId="2" borderId="1" xfId="0" applyFont="1" applyFill="1" applyBorder="1"/>
    <xf numFmtId="0" fontId="33" fillId="7" borderId="1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169" fontId="36" fillId="2" borderId="1" xfId="1" applyNumberFormat="1" applyFont="1" applyFill="1" applyBorder="1"/>
    <xf numFmtId="169" fontId="36" fillId="2" borderId="1" xfId="0" applyNumberFormat="1" applyFont="1" applyFill="1" applyBorder="1"/>
    <xf numFmtId="169" fontId="17" fillId="2" borderId="0" xfId="1" applyNumberFormat="1" applyFont="1" applyFill="1"/>
    <xf numFmtId="0" fontId="11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6" xfId="2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FEDEDE"/>
      <color rgb="FFFF6969"/>
      <color rgb="FFEE9292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Estructura</a:t>
            </a:r>
            <a:r>
              <a:rPr lang="es-PE" baseline="0"/>
              <a:t> económica</a:t>
            </a:r>
            <a:endParaRPr lang="es-PE"/>
          </a:p>
        </c:rich>
      </c:tx>
      <c:layout>
        <c:manualLayout>
          <c:xMode val="edge"/>
          <c:yMode val="edge"/>
          <c:x val="0.1882305025719298"/>
          <c:y val="2.888392896486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B97-496D-92DE-6FC38976C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B97-496D-92DE-6FC38976C22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B97-496D-92DE-6FC38976C22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B97-496D-92DE-6FC38976C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B97-496D-92DE-6FC38976C22C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B97-496D-92DE-6FC38976C22C}"/>
              </c:ext>
            </c:extLst>
          </c:dPt>
          <c:dPt>
            <c:idx val="6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8B97-496D-92DE-6FC38976C2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B97-496D-92DE-6FC38976C22C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B97-496D-92DE-6FC38976C2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B97-496D-92DE-6FC38976C2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B97-496D-92DE-6FC38976C22C}"/>
              </c:ext>
            </c:extLst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B97-496D-92DE-6FC38976C22C}"/>
              </c:ext>
            </c:extLst>
          </c:dPt>
          <c:dLbls>
            <c:dLbl>
              <c:idx val="1"/>
              <c:layout>
                <c:manualLayout>
                  <c:x val="-5.5045714909140925E-2"/>
                  <c:y val="0.119414008762406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7-496D-92DE-6FC38976C22C}"/>
                </c:ext>
              </c:extLst>
            </c:dLbl>
            <c:dLbl>
              <c:idx val="3"/>
              <c:layout>
                <c:manualLayout>
                  <c:x val="-2.2132130637032302E-2"/>
                  <c:y val="-9.10201968598961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7-496D-92DE-6FC38976C22C}"/>
                </c:ext>
              </c:extLst>
            </c:dLbl>
            <c:dLbl>
              <c:idx val="4"/>
              <c:layout>
                <c:manualLayout>
                  <c:x val="3.3397686484781156E-2"/>
                  <c:y val="-8.71274051343458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7-496D-92DE-6FC38976C22C}"/>
                </c:ext>
              </c:extLst>
            </c:dLbl>
            <c:dLbl>
              <c:idx val="6"/>
              <c:layout>
                <c:manualLayout>
                  <c:x val="5.8133717049049786E-2"/>
                  <c:y val="-7.71425492967076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97-496D-92DE-6FC38976C22C}"/>
                </c:ext>
              </c:extLst>
            </c:dLbl>
            <c:dLbl>
              <c:idx val="7"/>
              <c:layout>
                <c:manualLayout>
                  <c:x val="6.8629749478051005E-2"/>
                  <c:y val="-1.74102430485963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7-496D-92DE-6FC38976C22C}"/>
                </c:ext>
              </c:extLst>
            </c:dLbl>
            <c:dLbl>
              <c:idx val="9"/>
              <c:layout>
                <c:manualLayout>
                  <c:x val="7.0713208730526347E-2"/>
                  <c:y val="1.91972940079776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97-496D-92DE-6FC38976C22C}"/>
                </c:ext>
              </c:extLst>
            </c:dLbl>
            <c:dLbl>
              <c:idx val="10"/>
              <c:layout>
                <c:manualLayout>
                  <c:x val="0.11069288639739891"/>
                  <c:y val="9.12052700661572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97-496D-92DE-6FC38976C22C}"/>
                </c:ext>
              </c:extLst>
            </c:dLbl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Región Sur'!$D$55:$D$66</c:f>
              <c:strCache>
                <c:ptCount val="12"/>
                <c:pt idx="0">
                  <c:v>Agricultura, Ganadería, Caza y Silvicultura</c:v>
                </c:pt>
                <c:pt idx="1">
                  <c:v>Pesca y Acuicultura</c:v>
                </c:pt>
                <c:pt idx="2">
                  <c:v>Extracción de Petróleo, Gas y Minerales</c:v>
                </c:pt>
                <c:pt idx="3">
                  <c:v>Manufactura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Transporte, Almacen., Correo y Mensajería</c:v>
                </c:pt>
                <c:pt idx="8">
                  <c:v>Alojamiento y Restaurantes</c:v>
                </c:pt>
                <c:pt idx="9">
                  <c:v>Telecom. y Otros Serv. de Información</c:v>
                </c:pt>
                <c:pt idx="10">
                  <c:v>Administración Pública y Defensa</c:v>
                </c:pt>
                <c:pt idx="11">
                  <c:v>Otros Servicios</c:v>
                </c:pt>
              </c:strCache>
            </c:strRef>
          </c:cat>
          <c:val>
            <c:numRef>
              <c:f>'Macro Región Sur'!$N$55:$N$66</c:f>
              <c:numCache>
                <c:formatCode>#,##0</c:formatCode>
                <c:ptCount val="12"/>
                <c:pt idx="0">
                  <c:v>5138053</c:v>
                </c:pt>
                <c:pt idx="1">
                  <c:v>190596</c:v>
                </c:pt>
                <c:pt idx="2">
                  <c:v>24886604</c:v>
                </c:pt>
                <c:pt idx="3">
                  <c:v>8751088</c:v>
                </c:pt>
                <c:pt idx="4">
                  <c:v>1035104</c:v>
                </c:pt>
                <c:pt idx="5">
                  <c:v>5044283</c:v>
                </c:pt>
                <c:pt idx="6">
                  <c:v>6044434</c:v>
                </c:pt>
                <c:pt idx="7">
                  <c:v>3150150</c:v>
                </c:pt>
                <c:pt idx="8">
                  <c:v>1000078</c:v>
                </c:pt>
                <c:pt idx="9">
                  <c:v>2790419</c:v>
                </c:pt>
                <c:pt idx="10">
                  <c:v>3526282</c:v>
                </c:pt>
                <c:pt idx="11">
                  <c:v>11598521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7-496D-92DE-6FC38976C2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63766086025415"/>
          <c:y val="0.1163160936646684"/>
          <c:w val="0.399666372757711"/>
          <c:h val="0.8467084971913506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819775" y="1729059"/>
          <a:ext cx="16095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5818933" y="1964448"/>
          <a:ext cx="16095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5821458" y="2222536"/>
          <a:ext cx="16095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5819775" y="2469822"/>
          <a:ext cx="16095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5805750" y="2728189"/>
          <a:ext cx="16095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68632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5813182" y="2974157"/>
          <a:ext cx="160950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1</xdr:row>
      <xdr:rowOff>104775</xdr:rowOff>
    </xdr:from>
    <xdr:to>
      <xdr:col>21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2</xdr:col>
      <xdr:colOff>112395</xdr:colOff>
      <xdr:row>4</xdr:row>
      <xdr:rowOff>122591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613912</xdr:colOff>
      <xdr:row>27</xdr:row>
      <xdr:rowOff>55323</xdr:rowOff>
    </xdr:from>
    <xdr:to>
      <xdr:col>16</xdr:col>
      <xdr:colOff>439269</xdr:colOff>
      <xdr:row>45</xdr:row>
      <xdr:rowOff>48857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68D5E2-0877-4969-9739-E0DBA11A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3606" y="4941088"/>
          <a:ext cx="3769828" cy="273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448236</xdr:colOff>
      <xdr:row>49</xdr:row>
      <xdr:rowOff>72835</xdr:rowOff>
    </xdr:from>
    <xdr:to>
      <xdr:col>21</xdr:col>
      <xdr:colOff>645459</xdr:colOff>
      <xdr:row>71</xdr:row>
      <xdr:rowOff>71715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2E19827-C24A-4160-9A0B-1962A4124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537883</xdr:colOff>
      <xdr:row>104</xdr:row>
      <xdr:rowOff>44698</xdr:rowOff>
    </xdr:from>
    <xdr:to>
      <xdr:col>17</xdr:col>
      <xdr:colOff>0</xdr:colOff>
      <xdr:row>135</xdr:row>
      <xdr:rowOff>15811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8EEB95-F466-462D-8096-D73717DF3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0912" y="16416492"/>
          <a:ext cx="7104529" cy="4834466"/>
        </a:xfrm>
        <a:prstGeom prst="rect">
          <a:avLst/>
        </a:prstGeom>
      </xdr:spPr>
    </xdr:pic>
    <xdr:clientData/>
  </xdr:twoCellAnchor>
  <xdr:twoCellAnchor editAs="oneCell">
    <xdr:from>
      <xdr:col>0</xdr:col>
      <xdr:colOff>561733</xdr:colOff>
      <xdr:row>101</xdr:row>
      <xdr:rowOff>116541</xdr:rowOff>
    </xdr:from>
    <xdr:to>
      <xdr:col>8</xdr:col>
      <xdr:colOff>246530</xdr:colOff>
      <xdr:row>135</xdr:row>
      <xdr:rowOff>64728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797FB4-AB17-4642-9886-0A74600E4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733" y="16017688"/>
          <a:ext cx="6217826" cy="5282187"/>
        </a:xfrm>
        <a:prstGeom prst="rect">
          <a:avLst/>
        </a:prstGeom>
      </xdr:spPr>
    </xdr:pic>
    <xdr:clientData/>
  </xdr:twoCellAnchor>
  <xdr:twoCellAnchor editAs="oneCell">
    <xdr:from>
      <xdr:col>10</xdr:col>
      <xdr:colOff>188259</xdr:colOff>
      <xdr:row>8</xdr:row>
      <xdr:rowOff>143436</xdr:rowOff>
    </xdr:from>
    <xdr:to>
      <xdr:col>15</xdr:col>
      <xdr:colOff>774999</xdr:colOff>
      <xdr:row>32</xdr:row>
      <xdr:rowOff>143436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337B0DC-6B50-4635-A9E3-89AC38DF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6447" y="1353671"/>
          <a:ext cx="5033234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206375</xdr:colOff>
      <xdr:row>9</xdr:row>
      <xdr:rowOff>39688</xdr:rowOff>
    </xdr:from>
    <xdr:to>
      <xdr:col>16</xdr:col>
      <xdr:colOff>572135</xdr:colOff>
      <xdr:row>33</xdr:row>
      <xdr:rowOff>39688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DEB886-5A93-4DF5-B1C0-2D59833C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357313"/>
          <a:ext cx="5033010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156434</xdr:colOff>
      <xdr:row>9</xdr:row>
      <xdr:rowOff>35859</xdr:rowOff>
    </xdr:from>
    <xdr:to>
      <xdr:col>16</xdr:col>
      <xdr:colOff>519952</xdr:colOff>
      <xdr:row>33</xdr:row>
      <xdr:rowOff>35859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E3FFA4-9ACC-48F5-B8A5-9A465F7C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3281" y="1371600"/>
          <a:ext cx="504309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183328</xdr:colOff>
      <xdr:row>9</xdr:row>
      <xdr:rowOff>8965</xdr:rowOff>
    </xdr:from>
    <xdr:to>
      <xdr:col>16</xdr:col>
      <xdr:colOff>546847</xdr:colOff>
      <xdr:row>33</xdr:row>
      <xdr:rowOff>8965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E1A67F-5716-4724-AF3A-4DC4A56C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6034" y="1344706"/>
          <a:ext cx="504309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129540</xdr:colOff>
      <xdr:row>9</xdr:row>
      <xdr:rowOff>0</xdr:rowOff>
    </xdr:from>
    <xdr:to>
      <xdr:col>16</xdr:col>
      <xdr:colOff>499533</xdr:colOff>
      <xdr:row>33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C35357-701D-4248-A931-D66B6733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1407" y="1337733"/>
          <a:ext cx="5043593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156434</xdr:colOff>
      <xdr:row>8</xdr:row>
      <xdr:rowOff>134471</xdr:rowOff>
    </xdr:from>
    <xdr:to>
      <xdr:col>16</xdr:col>
      <xdr:colOff>519953</xdr:colOff>
      <xdr:row>32</xdr:row>
      <xdr:rowOff>134471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95A8AC-9C38-43F2-9304-42155038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140" y="1317812"/>
          <a:ext cx="504309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SALUD/03.%20Carpeta%20de%20trabajo/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tabSelected="1" workbookViewId="0">
      <selection activeCell="G3" sqref="G3:P3"/>
    </sheetView>
  </sheetViews>
  <sheetFormatPr baseColWidth="10" defaultColWidth="0" defaultRowHeight="15" zeroHeight="1" x14ac:dyDescent="0.25"/>
  <cols>
    <col min="1" max="15" width="8.85546875" style="14" customWidth="1"/>
    <col min="16" max="16" width="40.7109375" style="14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23.25" customHeight="1" x14ac:dyDescent="0.2">
      <c r="A2" s="8"/>
      <c r="B2" s="9"/>
      <c r="C2" s="9"/>
      <c r="D2" s="9"/>
      <c r="E2" s="8"/>
      <c r="F2" s="8"/>
      <c r="G2" s="82" t="s">
        <v>0</v>
      </c>
      <c r="H2" s="82"/>
      <c r="I2" s="82"/>
      <c r="J2" s="82"/>
      <c r="K2" s="82"/>
      <c r="L2" s="82"/>
      <c r="M2" s="82"/>
      <c r="N2" s="82"/>
      <c r="O2" s="82"/>
      <c r="P2" s="82"/>
      <c r="Q2" s="1"/>
      <c r="S2" s="1"/>
    </row>
    <row r="3" spans="1:19" s="2" customFormat="1" ht="18.75" customHeight="1" x14ac:dyDescent="0.2">
      <c r="A3" s="7"/>
      <c r="B3" s="10"/>
      <c r="C3" s="10"/>
      <c r="D3" s="10"/>
      <c r="E3" s="10"/>
      <c r="F3" s="10"/>
      <c r="G3" s="83" t="s">
        <v>74</v>
      </c>
      <c r="H3" s="83"/>
      <c r="I3" s="83"/>
      <c r="J3" s="83"/>
      <c r="K3" s="83"/>
      <c r="L3" s="83"/>
      <c r="M3" s="83"/>
      <c r="N3" s="83"/>
      <c r="O3" s="83"/>
      <c r="P3" s="83"/>
      <c r="Q3" s="1"/>
      <c r="S3" s="1"/>
    </row>
    <row r="4" spans="1:19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S5" s="1"/>
    </row>
    <row r="6" spans="1:19" s="2" customFormat="1" ht="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S6" s="1"/>
    </row>
    <row r="7" spans="1:19" s="2" customFormat="1" ht="1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s="1"/>
    </row>
    <row r="8" spans="1:19" s="2" customFormat="1" ht="1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S8" s="1"/>
    </row>
    <row r="9" spans="1:19" s="2" customFormat="1" ht="21.75" customHeight="1" x14ac:dyDescent="0.2">
      <c r="A9" s="7"/>
      <c r="B9" s="7"/>
      <c r="C9" s="7"/>
      <c r="D9" s="7"/>
      <c r="E9" s="7"/>
      <c r="F9" s="7"/>
      <c r="G9" s="84" t="s">
        <v>2</v>
      </c>
      <c r="H9" s="84"/>
      <c r="I9" s="84"/>
      <c r="J9" s="84"/>
      <c r="K9" s="84"/>
      <c r="L9" s="84"/>
      <c r="M9" s="84"/>
      <c r="N9" s="84"/>
      <c r="O9" s="84"/>
      <c r="P9" s="84"/>
      <c r="Q9" s="3"/>
      <c r="R9" s="4"/>
      <c r="S9" s="1"/>
    </row>
    <row r="10" spans="1:19" s="2" customFormat="1" ht="20.25" customHeight="1" x14ac:dyDescent="0.2">
      <c r="A10" s="7"/>
      <c r="B10" s="7"/>
      <c r="C10" s="7"/>
      <c r="D10" s="7"/>
      <c r="E10" s="7"/>
      <c r="F10" s="7"/>
      <c r="G10" s="83" t="s">
        <v>3</v>
      </c>
      <c r="H10" s="83"/>
      <c r="I10" s="83"/>
      <c r="J10" s="83"/>
      <c r="K10" s="83"/>
      <c r="L10" s="83"/>
      <c r="M10" s="83"/>
      <c r="N10" s="83"/>
      <c r="O10" s="83"/>
      <c r="P10" s="83"/>
      <c r="Q10" s="5"/>
      <c r="R10" s="6"/>
      <c r="S10" s="1"/>
    </row>
    <row r="11" spans="1:19" s="2" customFormat="1" ht="15" customHeight="1" x14ac:dyDescent="0.2">
      <c r="A11" s="7"/>
      <c r="B11" s="7"/>
      <c r="C11" s="7"/>
      <c r="D11" s="7"/>
      <c r="E11" s="7"/>
      <c r="F11" s="7"/>
      <c r="G11" s="85" t="s">
        <v>58</v>
      </c>
      <c r="H11" s="85"/>
      <c r="I11" s="85"/>
      <c r="J11" s="85"/>
      <c r="K11" s="85"/>
      <c r="L11" s="85"/>
      <c r="M11" s="85"/>
      <c r="N11" s="85"/>
      <c r="O11" s="85"/>
      <c r="P11" s="85"/>
      <c r="Q11" s="1"/>
      <c r="S11" s="1"/>
    </row>
    <row r="12" spans="1:19" s="2" customFormat="1" ht="14.25" x14ac:dyDescent="0.2">
      <c r="A12" s="7"/>
      <c r="B12" s="7"/>
      <c r="C12" s="7"/>
      <c r="D12" s="7"/>
      <c r="E12" s="7"/>
      <c r="F12" s="7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"/>
      <c r="S12" s="1"/>
    </row>
    <row r="13" spans="1:19" s="2" customFormat="1" ht="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S13" s="1"/>
    </row>
    <row r="14" spans="1:19" s="2" customFormat="1" ht="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S14" s="1"/>
    </row>
    <row r="15" spans="1:19" s="2" customFormat="1" ht="1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S15" s="1"/>
    </row>
    <row r="16" spans="1:19" s="2" customFormat="1" ht="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S16" s="1"/>
    </row>
    <row r="17" spans="1:19" s="2" customFormat="1" ht="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"/>
      <c r="S17" s="1"/>
    </row>
    <row r="18" spans="1:19" s="2" customFormat="1" ht="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S18" s="1"/>
    </row>
    <row r="19" spans="1:19" s="2" customFormat="1" ht="15" customHeight="1" x14ac:dyDescent="0.2">
      <c r="A19" s="7"/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"/>
      <c r="S19" s="1"/>
    </row>
    <row r="20" spans="1:19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zoomScaleNormal="100" workbookViewId="0">
      <selection activeCell="F24" sqref="A24:F24"/>
    </sheetView>
  </sheetViews>
  <sheetFormatPr baseColWidth="10" defaultColWidth="0" defaultRowHeight="0" customHeight="1" zeroHeight="1" x14ac:dyDescent="0.25"/>
  <cols>
    <col min="1" max="15" width="8.85546875" style="14" customWidth="1"/>
    <col min="16" max="16" width="40.7109375" style="14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9" customHeight="1" x14ac:dyDescent="0.2">
      <c r="A2" s="8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S2" s="1"/>
    </row>
    <row r="3" spans="1:19" s="2" customFormat="1" ht="18" x14ac:dyDescent="0.2">
      <c r="A3" s="7"/>
      <c r="B3" s="10"/>
      <c r="C3" s="10"/>
      <c r="D3" s="10"/>
      <c r="E3" s="10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  <c r="S3" s="1"/>
    </row>
    <row r="4" spans="1:19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2" x14ac:dyDescent="0.2">
      <c r="A5" s="7"/>
      <c r="B5" s="7"/>
      <c r="C5" s="7"/>
      <c r="D5" s="7"/>
      <c r="E5" s="7"/>
      <c r="F5" s="7"/>
      <c r="G5" s="7"/>
      <c r="H5" s="7"/>
      <c r="O5" s="7"/>
      <c r="P5" s="7"/>
      <c r="Q5" s="1"/>
      <c r="S5" s="1"/>
    </row>
    <row r="6" spans="1:19" s="2" customFormat="1" ht="23.25" x14ac:dyDescent="0.35">
      <c r="A6" s="7"/>
      <c r="B6" s="7"/>
      <c r="C6" s="7"/>
      <c r="D6" s="7"/>
      <c r="E6" s="7"/>
      <c r="F6" s="7"/>
      <c r="G6" s="7"/>
      <c r="H6" s="7"/>
      <c r="I6" s="19"/>
      <c r="J6" s="19"/>
      <c r="K6" s="19" t="s">
        <v>1</v>
      </c>
      <c r="L6" s="19"/>
      <c r="M6" s="19"/>
      <c r="N6" s="19"/>
      <c r="O6" s="7"/>
      <c r="P6" s="7"/>
      <c r="Q6" s="1"/>
      <c r="S6" s="1"/>
    </row>
    <row r="7" spans="1:19" s="2" customFormat="1" ht="23.25" x14ac:dyDescent="0.35">
      <c r="A7" s="7"/>
      <c r="B7" s="7"/>
      <c r="C7" s="7"/>
      <c r="D7" s="7"/>
      <c r="E7" s="7"/>
      <c r="F7" s="7"/>
      <c r="G7" s="7"/>
      <c r="H7" s="7"/>
      <c r="K7" s="20"/>
      <c r="L7" s="20"/>
      <c r="O7" s="7"/>
      <c r="P7" s="7"/>
      <c r="Q7" s="1"/>
      <c r="S7" s="1"/>
    </row>
    <row r="8" spans="1:19" s="2" customFormat="1" ht="23.25" x14ac:dyDescent="0.35">
      <c r="A8" s="7"/>
      <c r="B8" s="7"/>
      <c r="C8" s="7"/>
      <c r="D8" s="7"/>
      <c r="E8" s="7"/>
      <c r="F8" s="7"/>
      <c r="G8" s="7"/>
      <c r="H8" s="7"/>
      <c r="K8" s="21" t="s">
        <v>2</v>
      </c>
      <c r="L8" s="22"/>
      <c r="O8" s="7"/>
      <c r="P8" s="7"/>
      <c r="Q8" s="1"/>
      <c r="S8" s="1"/>
    </row>
    <row r="9" spans="1:19" s="2" customFormat="1" ht="20.45" customHeight="1" x14ac:dyDescent="0.25">
      <c r="A9" s="7"/>
      <c r="B9" s="7"/>
      <c r="C9" s="7"/>
      <c r="D9" s="7"/>
      <c r="E9" s="7"/>
      <c r="F9" s="7"/>
      <c r="G9" s="16"/>
      <c r="H9" s="16"/>
      <c r="K9" s="31" t="s">
        <v>4</v>
      </c>
      <c r="L9" s="23"/>
      <c r="O9" s="16"/>
      <c r="P9" s="16"/>
      <c r="Q9" s="3"/>
      <c r="R9" s="4"/>
      <c r="S9" s="1"/>
    </row>
    <row r="10" spans="1:19" s="2" customFormat="1" ht="20.45" customHeight="1" x14ac:dyDescent="0.25">
      <c r="A10" s="7"/>
      <c r="B10" s="7"/>
      <c r="C10" s="7"/>
      <c r="D10" s="7"/>
      <c r="E10" s="7"/>
      <c r="F10" s="7"/>
      <c r="G10" s="15"/>
      <c r="H10" s="15"/>
      <c r="K10" s="31" t="s">
        <v>5</v>
      </c>
      <c r="L10" s="23"/>
      <c r="O10" s="15"/>
      <c r="P10" s="15"/>
      <c r="Q10" s="5"/>
      <c r="R10" s="6"/>
      <c r="S10" s="1"/>
    </row>
    <row r="11" spans="1:19" s="2" customFormat="1" ht="20.45" customHeight="1" x14ac:dyDescent="0.25">
      <c r="A11" s="7"/>
      <c r="B11" s="7"/>
      <c r="C11" s="7"/>
      <c r="D11" s="7"/>
      <c r="E11" s="7"/>
      <c r="F11" s="7"/>
      <c r="G11" s="17"/>
      <c r="H11" s="17"/>
      <c r="I11" s="24"/>
      <c r="J11" s="24"/>
      <c r="K11" s="31" t="s">
        <v>6</v>
      </c>
      <c r="L11" s="23"/>
      <c r="M11" s="24"/>
      <c r="O11" s="17"/>
      <c r="P11" s="17"/>
      <c r="Q11" s="1"/>
      <c r="S11" s="1"/>
    </row>
    <row r="12" spans="1:19" s="2" customFormat="1" ht="20.45" customHeight="1" x14ac:dyDescent="0.25">
      <c r="A12" s="7"/>
      <c r="B12" s="7"/>
      <c r="C12" s="7"/>
      <c r="D12" s="7"/>
      <c r="E12" s="7"/>
      <c r="F12" s="7"/>
      <c r="G12" s="18"/>
      <c r="H12" s="18"/>
      <c r="J12" s="24"/>
      <c r="K12" s="31" t="s">
        <v>7</v>
      </c>
      <c r="L12" s="23"/>
      <c r="M12" s="24"/>
      <c r="O12" s="18"/>
      <c r="P12" s="18"/>
      <c r="Q12" s="1"/>
      <c r="S12" s="1"/>
    </row>
    <row r="13" spans="1:19" s="2" customFormat="1" ht="20.45" customHeight="1" x14ac:dyDescent="0.25">
      <c r="A13" s="7"/>
      <c r="B13" s="7"/>
      <c r="C13" s="7"/>
      <c r="D13" s="7"/>
      <c r="E13" s="7"/>
      <c r="F13" s="7"/>
      <c r="G13" s="7"/>
      <c r="H13" s="7"/>
      <c r="I13" s="24"/>
      <c r="J13" s="24"/>
      <c r="K13" s="31" t="s">
        <v>8</v>
      </c>
      <c r="L13" s="24"/>
      <c r="M13" s="24"/>
      <c r="O13" s="7"/>
      <c r="P13" s="7"/>
      <c r="Q13" s="1"/>
      <c r="S13" s="1"/>
    </row>
    <row r="14" spans="1:19" s="2" customFormat="1" ht="20.45" customHeight="1" x14ac:dyDescent="0.25">
      <c r="A14" s="7"/>
      <c r="B14" s="7"/>
      <c r="C14" s="7"/>
      <c r="D14" s="7"/>
      <c r="E14" s="7"/>
      <c r="F14" s="7"/>
      <c r="G14" s="7"/>
      <c r="H14" s="7"/>
      <c r="I14" s="24"/>
      <c r="J14" s="24"/>
      <c r="K14" s="31" t="s">
        <v>9</v>
      </c>
      <c r="L14" s="24"/>
      <c r="M14" s="24"/>
      <c r="O14" s="7"/>
      <c r="P14" s="7"/>
      <c r="Q14" s="1"/>
      <c r="S14" s="1"/>
    </row>
    <row r="15" spans="1:19" s="2" customFormat="1" ht="20.45" customHeight="1" x14ac:dyDescent="0.25">
      <c r="A15" s="7"/>
      <c r="B15" s="7"/>
      <c r="C15" s="7"/>
      <c r="D15" s="7"/>
      <c r="E15" s="7"/>
      <c r="F15" s="7"/>
      <c r="G15" s="7"/>
      <c r="H15" s="7"/>
      <c r="I15" s="24"/>
      <c r="J15" s="24"/>
      <c r="K15" s="30"/>
      <c r="L15" s="24"/>
      <c r="M15" s="24"/>
      <c r="O15" s="7"/>
      <c r="P15" s="7"/>
      <c r="Q15" s="1"/>
      <c r="S15" s="1"/>
    </row>
    <row r="16" spans="1:19" s="2" customFormat="1" ht="20.45" customHeight="1" x14ac:dyDescent="0.25">
      <c r="A16" s="7"/>
      <c r="B16" s="7"/>
      <c r="C16" s="7"/>
      <c r="D16" s="7"/>
      <c r="E16" s="7"/>
      <c r="F16" s="7"/>
      <c r="G16" s="7"/>
      <c r="H16" s="7"/>
      <c r="I16" s="24"/>
      <c r="J16" s="24"/>
      <c r="K16" s="30"/>
      <c r="L16" s="24"/>
      <c r="M16" s="24"/>
      <c r="O16" s="7"/>
      <c r="P16" s="7"/>
      <c r="Q16" s="1"/>
      <c r="S16" s="1"/>
    </row>
    <row r="17" spans="1:19" s="2" customFormat="1" ht="15" x14ac:dyDescent="0.25">
      <c r="A17" s="7"/>
      <c r="B17" s="7"/>
      <c r="C17" s="7"/>
      <c r="D17" s="7"/>
      <c r="E17" s="7"/>
      <c r="F17" s="7"/>
      <c r="G17" s="7"/>
      <c r="H17" s="7"/>
      <c r="I17" s="24"/>
      <c r="J17" s="24"/>
      <c r="K17"/>
      <c r="L17" s="24"/>
      <c r="M17" s="24"/>
      <c r="O17" s="7"/>
      <c r="P17" s="12"/>
      <c r="Q17" s="1"/>
      <c r="S17" s="1"/>
    </row>
    <row r="18" spans="1:19" s="2" customFormat="1" ht="15" x14ac:dyDescent="0.25">
      <c r="A18" s="7"/>
      <c r="B18" s="7"/>
      <c r="C18" s="7"/>
      <c r="D18" s="7"/>
      <c r="E18" s="7"/>
      <c r="F18" s="7"/>
      <c r="G18" s="7"/>
      <c r="H18" s="7"/>
      <c r="I18" s="24"/>
      <c r="J18" s="24"/>
      <c r="K18"/>
      <c r="L18" s="24"/>
      <c r="M18" s="24"/>
      <c r="O18" s="7"/>
      <c r="P18" s="7"/>
      <c r="Q18" s="1"/>
      <c r="S18" s="1"/>
    </row>
    <row r="19" spans="1:19" s="2" customFormat="1" ht="14.25" x14ac:dyDescent="0.2">
      <c r="A19" s="7"/>
      <c r="B19" s="7"/>
      <c r="C19" s="7"/>
      <c r="D19" s="7"/>
      <c r="E19" s="7"/>
      <c r="F19" s="7"/>
      <c r="G19" s="13"/>
      <c r="H19" s="13"/>
      <c r="I19" s="24"/>
      <c r="J19" s="24"/>
      <c r="K19" s="24"/>
      <c r="L19" s="24"/>
      <c r="M19" s="24"/>
      <c r="O19" s="13"/>
      <c r="P19" s="13"/>
      <c r="Q19" s="1"/>
      <c r="S19" s="1"/>
    </row>
    <row r="20" spans="1:19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'C:\juan\SALUD\03. Carpeta de trabajo\[Plantilla_Ejecución presupuestal 2018.xlsx]Tablas'!#REF!</xm:f>
          </x14:formula1>
          <xm:sqref>D2 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9"/>
  <sheetViews>
    <sheetView topLeftCell="B1" zoomScale="85" zoomScaleNormal="85" workbookViewId="0">
      <selection activeCell="D79" sqref="D79:N79"/>
    </sheetView>
  </sheetViews>
  <sheetFormatPr baseColWidth="10" defaultColWidth="0" defaultRowHeight="12" x14ac:dyDescent="0.2"/>
  <cols>
    <col min="1" max="1" width="5.140625" style="25" customWidth="1"/>
    <col min="2" max="2" width="4.42578125" style="25" customWidth="1"/>
    <col min="3" max="12" width="10.5703125" style="25" customWidth="1"/>
    <col min="13" max="13" width="19.7109375" style="25" customWidth="1"/>
    <col min="14" max="14" width="13.5703125" style="25" customWidth="1"/>
    <col min="15" max="15" width="13.5703125" style="25" hidden="1" customWidth="1"/>
    <col min="16" max="19" width="13.5703125" style="25" customWidth="1"/>
    <col min="20" max="21" width="10.5703125" style="25" customWidth="1"/>
    <col min="22" max="22" width="11.7109375" style="25" customWidth="1"/>
    <col min="23" max="28" width="0" style="25" hidden="1" customWidth="1"/>
    <col min="29" max="16384" width="11.42578125" style="25" hidden="1"/>
  </cols>
  <sheetData>
    <row r="1" spans="2:22" ht="9" customHeight="1" x14ac:dyDescent="0.25">
      <c r="J1" s="26"/>
      <c r="K1" s="26"/>
      <c r="L1" s="26"/>
    </row>
    <row r="2" spans="2:22" ht="18.75" x14ac:dyDescent="0.2">
      <c r="B2" s="86" t="s">
        <v>26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4"/>
      <c r="T2" s="34"/>
      <c r="U2" s="34"/>
    </row>
    <row r="3" spans="2:22" ht="18.75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4"/>
      <c r="T3" s="34"/>
      <c r="U3" s="34"/>
    </row>
    <row r="4" spans="2:22" x14ac:dyDescent="0.2">
      <c r="B4" s="27"/>
      <c r="D4" s="27"/>
      <c r="I4" s="27"/>
      <c r="M4" s="27"/>
    </row>
    <row r="5" spans="2:22" x14ac:dyDescent="0.2">
      <c r="B5" s="27"/>
      <c r="D5" s="27"/>
      <c r="I5" s="27"/>
      <c r="M5" s="27"/>
    </row>
    <row r="7" spans="2:22" ht="15" x14ac:dyDescent="0.25">
      <c r="C7" s="54"/>
      <c r="D7" s="29"/>
      <c r="E7" s="29"/>
      <c r="F7" s="29"/>
      <c r="G7" s="29"/>
      <c r="H7" s="33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x14ac:dyDescent="0.2">
      <c r="G8" s="28" t="s">
        <v>19</v>
      </c>
      <c r="K8" s="28" t="s">
        <v>53</v>
      </c>
    </row>
    <row r="9" spans="2:22" x14ac:dyDescent="0.2">
      <c r="H9" s="28"/>
    </row>
    <row r="10" spans="2:22" x14ac:dyDescent="0.2">
      <c r="D10" s="37" t="s">
        <v>11</v>
      </c>
      <c r="E10" s="37" t="s">
        <v>12</v>
      </c>
      <c r="F10" s="37" t="s">
        <v>17</v>
      </c>
      <c r="G10" s="37" t="s">
        <v>18</v>
      </c>
      <c r="H10" s="37" t="s">
        <v>23</v>
      </c>
      <c r="I10" s="37" t="s">
        <v>24</v>
      </c>
      <c r="J10" s="37" t="s">
        <v>25</v>
      </c>
      <c r="K10" s="37" t="s">
        <v>20</v>
      </c>
    </row>
    <row r="11" spans="2:22" x14ac:dyDescent="0.2">
      <c r="D11" s="35">
        <v>2013</v>
      </c>
      <c r="E11" s="35" t="s">
        <v>13</v>
      </c>
      <c r="F11" s="32">
        <v>41363</v>
      </c>
      <c r="G11" s="39">
        <f>'1. Arequipa'!F11*$U$16+'2. Cusco'!F11*$U$17+'3. Madre de Dios'!F11*$U$18+'4. Moquegua'!F11*$U$19+'5. Puno'!F11*$U$20+'6. Tacna'!F11*$U$21</f>
        <v>123.90657685257837</v>
      </c>
      <c r="H11" s="36"/>
      <c r="I11" s="36"/>
      <c r="J11" s="36"/>
      <c r="K11" s="39">
        <f>'1. Arequipa'!J11+'2. Cusco'!J11+'3. Madre de Dios'!J11+'4. Moquegua'!J11+'5. Puno'!J11+'6. Tacna'!J11</f>
        <v>1161.7908370092571</v>
      </c>
    </row>
    <row r="12" spans="2:22" x14ac:dyDescent="0.2">
      <c r="D12" s="35">
        <v>2013</v>
      </c>
      <c r="E12" s="35" t="s">
        <v>14</v>
      </c>
      <c r="F12" s="32">
        <v>41453</v>
      </c>
      <c r="G12" s="39">
        <f>'1. Arequipa'!F12*$U$16+'2. Cusco'!F12*$U$17+'3. Madre de Dios'!F12*$U$18+'4. Moquegua'!F12*$U$19+'5. Puno'!F12*$U$20+'6. Tacna'!F12*$U$21</f>
        <v>147.97117592860889</v>
      </c>
      <c r="H12" s="35"/>
      <c r="I12" s="35"/>
      <c r="J12" s="35"/>
      <c r="K12" s="39">
        <f>'1. Arequipa'!J12+'2. Cusco'!J12+'3. Madre de Dios'!J12+'4. Moquegua'!J12+'5. Puno'!J12+'6. Tacna'!J12</f>
        <v>978.13286111255491</v>
      </c>
    </row>
    <row r="13" spans="2:22" ht="17.25" x14ac:dyDescent="0.3">
      <c r="D13" s="35">
        <v>2013</v>
      </c>
      <c r="E13" s="35" t="s">
        <v>15</v>
      </c>
      <c r="F13" s="32">
        <v>41543</v>
      </c>
      <c r="G13" s="39">
        <f>'1. Arequipa'!F13*$U$16+'2. Cusco'!F13*$U$17+'3. Madre de Dios'!F13*$U$18+'4. Moquegua'!F13*$U$19+'5. Puno'!F13*$U$20+'6. Tacna'!F13*$U$21</f>
        <v>143.22643438286457</v>
      </c>
      <c r="H13" s="35"/>
      <c r="I13" s="35"/>
      <c r="J13" s="35"/>
      <c r="K13" s="39">
        <f>'1. Arequipa'!J13+'2. Cusco'!J13+'3. Madre de Dios'!J13+'4. Moquegua'!J13+'5. Puno'!J13+'6. Tacna'!J13</f>
        <v>1003.665829943279</v>
      </c>
      <c r="M13" s="87" t="s">
        <v>69</v>
      </c>
      <c r="N13" s="87"/>
      <c r="O13" s="87"/>
      <c r="P13" s="87"/>
      <c r="Q13" s="87"/>
      <c r="R13" s="87"/>
      <c r="S13" s="87"/>
    </row>
    <row r="14" spans="2:22" x14ac:dyDescent="0.2">
      <c r="D14" s="35">
        <v>2013</v>
      </c>
      <c r="E14" s="35" t="s">
        <v>16</v>
      </c>
      <c r="F14" s="32">
        <v>41633</v>
      </c>
      <c r="G14" s="39">
        <f>'1. Arequipa'!F14*$U$16+'2. Cusco'!F14*$U$17+'3. Madre de Dios'!F14*$U$18+'4. Moquegua'!F14*$U$19+'5. Puno'!F14*$U$20+'6. Tacna'!F14*$U$21</f>
        <v>142.73071205555539</v>
      </c>
      <c r="H14" s="35"/>
      <c r="I14" s="39">
        <f>+SUM(G11:G14)</f>
        <v>557.83489921960722</v>
      </c>
      <c r="J14" s="35"/>
      <c r="K14" s="39">
        <f>'1. Arequipa'!J14+'2. Cusco'!J14+'3. Madre de Dios'!J14+'4. Moquegua'!J14+'5. Puno'!J14+'6. Tacna'!J14</f>
        <v>1125.6864258969631</v>
      </c>
      <c r="M14" s="88" t="s">
        <v>70</v>
      </c>
      <c r="N14" s="88"/>
      <c r="O14" s="88"/>
      <c r="P14" s="88"/>
      <c r="Q14" s="88"/>
      <c r="R14" s="88"/>
      <c r="S14" s="88"/>
    </row>
    <row r="15" spans="2:22" ht="18.75" x14ac:dyDescent="0.2">
      <c r="D15" s="35">
        <v>2014</v>
      </c>
      <c r="E15" s="35" t="s">
        <v>13</v>
      </c>
      <c r="F15" s="32">
        <v>41723</v>
      </c>
      <c r="G15" s="39">
        <f>'1. Arequipa'!F15*$U$16+'2. Cusco'!F15*$U$17+'3. Madre de Dios'!F15*$U$18+'4. Moquegua'!F15*$U$19+'5. Puno'!F15*$U$20+'6. Tacna'!F15*$U$21</f>
        <v>131.31289910891317</v>
      </c>
      <c r="H15" s="56">
        <f>+G15/G11-1</f>
        <v>5.9773439348152602E-2</v>
      </c>
      <c r="I15" s="39">
        <f t="shared" ref="I15:I46" si="0">+SUM(G12:G15)</f>
        <v>565.24122147594198</v>
      </c>
      <c r="J15" s="35"/>
      <c r="K15" s="39">
        <f>'1. Arequipa'!J15+'2. Cusco'!J15+'3. Madre de Dios'!J15+'4. Moquegua'!J15+'5. Puno'!J15+'6. Tacna'!J15</f>
        <v>1012.817861884801</v>
      </c>
      <c r="M15" s="76" t="s">
        <v>62</v>
      </c>
      <c r="N15" s="76" t="s">
        <v>63</v>
      </c>
      <c r="O15" s="76"/>
      <c r="P15" s="76" t="s">
        <v>73</v>
      </c>
      <c r="Q15" s="77" t="s">
        <v>64</v>
      </c>
      <c r="R15" s="76" t="s">
        <v>71</v>
      </c>
      <c r="S15" s="76" t="s">
        <v>66</v>
      </c>
      <c r="U15" s="68"/>
    </row>
    <row r="16" spans="2:22" ht="17.25" x14ac:dyDescent="0.3">
      <c r="D16" s="35">
        <v>2014</v>
      </c>
      <c r="E16" s="35" t="s">
        <v>14</v>
      </c>
      <c r="F16" s="32">
        <v>41813</v>
      </c>
      <c r="G16" s="39">
        <f>'1. Arequipa'!F16*$U$16+'2. Cusco'!F16*$U$17+'3. Madre de Dios'!F16*$U$18+'4. Moquegua'!F16*$U$19+'5. Puno'!F16*$U$20+'6. Tacna'!F16*$U$21</f>
        <v>145.51477602367549</v>
      </c>
      <c r="H16" s="56">
        <f t="shared" ref="H16:H46" si="1">+G16/G12-1</f>
        <v>-1.660052972829329E-2</v>
      </c>
      <c r="I16" s="39">
        <f t="shared" si="0"/>
        <v>562.78482157100859</v>
      </c>
      <c r="J16" s="35"/>
      <c r="K16" s="39">
        <f>'1. Arequipa'!J16+'2. Cusco'!J16+'3. Madre de Dios'!J16+'4. Moquegua'!J16+'5. Puno'!J16+'6. Tacna'!J16</f>
        <v>692.97684622469592</v>
      </c>
      <c r="M16" s="75" t="s">
        <v>59</v>
      </c>
      <c r="N16" s="72">
        <f>+'1. Arequipa'!M67/1000</f>
        <v>26482.173999999999</v>
      </c>
      <c r="O16" s="72"/>
      <c r="P16" s="73">
        <f>+Q16*S16</f>
        <v>4.471719252945322E-2</v>
      </c>
      <c r="Q16" s="78">
        <f>+N16/$N$22</f>
        <v>0.36199784645366651</v>
      </c>
      <c r="R16" s="72">
        <f>+N16*(1+S16)</f>
        <v>29753.487586413976</v>
      </c>
      <c r="S16" s="73">
        <f>+'1. Arequipa'!I46</f>
        <v>0.12352889103492704</v>
      </c>
      <c r="U16" s="69">
        <f>SUM('1. Arequipa'!$F$11:$F$45)/(SUM('1. Arequipa'!$F$11:$F$45)+SUM('2. Cusco'!$F$11:$F$45)+SUM('3. Madre de Dios'!$F$11:$F$45)+SUM('4. Moquegua'!$F$11:$F$45)+SUM('5. Puno'!$F$11:$F$45)+SUM('6. Tacna'!$F$11:$F$45))</f>
        <v>0.18432507577656737</v>
      </c>
    </row>
    <row r="17" spans="4:21" ht="17.25" x14ac:dyDescent="0.3">
      <c r="D17" s="35">
        <v>2014</v>
      </c>
      <c r="E17" s="35" t="s">
        <v>15</v>
      </c>
      <c r="F17" s="32">
        <v>41903</v>
      </c>
      <c r="G17" s="39">
        <f>'1. Arequipa'!F17*$U$16+'2. Cusco'!F17*$U$17+'3. Madre de Dios'!F17*$U$18+'4. Moquegua'!F17*$U$19+'5. Puno'!F17*$U$20+'6. Tacna'!F17*$U$21</f>
        <v>135.50620309747913</v>
      </c>
      <c r="H17" s="56">
        <f t="shared" si="1"/>
        <v>-5.3902279412668785E-2</v>
      </c>
      <c r="I17" s="39">
        <f t="shared" si="0"/>
        <v>555.06459028562313</v>
      </c>
      <c r="J17" s="35"/>
      <c r="K17" s="39">
        <f>'1. Arequipa'!J17+'2. Cusco'!J17+'3. Madre de Dios'!J17+'4. Moquegua'!J17+'5. Puno'!J17+'6. Tacna'!J17</f>
        <v>669.07891791085956</v>
      </c>
      <c r="M17" s="75" t="s">
        <v>60</v>
      </c>
      <c r="N17" s="72">
        <f>+'2. Cusco'!M67/1000</f>
        <v>19273.644</v>
      </c>
      <c r="O17" s="72"/>
      <c r="P17" s="73">
        <f t="shared" ref="P17:P21" si="2">+Q17*S17</f>
        <v>8.8503073014772615E-3</v>
      </c>
      <c r="Q17" s="78">
        <f t="shared" ref="Q17:Q21" si="3">+N17/$N$22</f>
        <v>0.26346090850829057</v>
      </c>
      <c r="R17" s="72">
        <f t="shared" ref="R17:R21" si="4">+N17*(1+S17)</f>
        <v>19921.093647027639</v>
      </c>
      <c r="S17" s="73">
        <f>+'2. Cusco'!I46</f>
        <v>3.3592487597448484E-2</v>
      </c>
      <c r="U17" s="69">
        <f>SUM('2. Cusco'!$F$11:$F$45)/(SUM('1. Arequipa'!$F$11:$F$45)+SUM('2. Cusco'!$F$11:$F$45)+SUM('3. Madre de Dios'!$F$11:$F$45)+SUM('4. Moquegua'!$F$11:$F$45)+SUM('5. Puno'!$F$11:$F$45)+SUM('6. Tacna'!$F$11:$F$45))</f>
        <v>0.21943786972616261</v>
      </c>
    </row>
    <row r="18" spans="4:21" ht="17.25" x14ac:dyDescent="0.3">
      <c r="D18" s="35">
        <v>2014</v>
      </c>
      <c r="E18" s="35" t="s">
        <v>16</v>
      </c>
      <c r="F18" s="32">
        <v>41993</v>
      </c>
      <c r="G18" s="39">
        <f>'1. Arequipa'!F18*$U$16+'2. Cusco'!F18*$U$17+'3. Madre de Dios'!F18*$U$18+'4. Moquegua'!F18*$U$19+'5. Puno'!F18*$U$20+'6. Tacna'!F18*$U$21</f>
        <v>141.85830188863534</v>
      </c>
      <c r="H18" s="56">
        <f t="shared" si="1"/>
        <v>-6.1122806322193579E-3</v>
      </c>
      <c r="I18" s="39">
        <f t="shared" si="0"/>
        <v>554.19218011870305</v>
      </c>
      <c r="J18" s="57">
        <f>+I18/I14-1</f>
        <v>-6.5301025554339587E-3</v>
      </c>
      <c r="K18" s="58">
        <f>'1. Arequipa'!J18+'2. Cusco'!J18+'3. Madre de Dios'!J18+'4. Moquegua'!J18+'5. Puno'!J18+'6. Tacna'!J18</f>
        <v>734.25144187406022</v>
      </c>
      <c r="M18" s="75" t="s">
        <v>6</v>
      </c>
      <c r="N18" s="72">
        <f>+'3. Madre de Dios'!M67/1000</f>
        <v>1610.287</v>
      </c>
      <c r="O18" s="72"/>
      <c r="P18" s="73">
        <f t="shared" si="2"/>
        <v>1.942840715907777E-3</v>
      </c>
      <c r="Q18" s="78">
        <f t="shared" si="3"/>
        <v>2.2011804097818225E-2</v>
      </c>
      <c r="R18" s="72">
        <f t="shared" si="4"/>
        <v>1752.4167015907517</v>
      </c>
      <c r="S18" s="73">
        <f>+'3. Madre de Dios'!I46</f>
        <v>8.8263583815028968E-2</v>
      </c>
      <c r="U18" s="69">
        <f>SUM('3. Madre de Dios'!$F$11:$F$45)/(SUM('1. Arequipa'!$F$11:$F$45)+SUM('2. Cusco'!$F$11:$F$45)+SUM('3. Madre de Dios'!$F$11:$F$45)+SUM('4. Moquegua'!$F$11:$F$45)+SUM('5. Puno'!$F$11:$F$45)+SUM('6. Tacna'!$F$11:$F$45))</f>
        <v>0.13163797846675762</v>
      </c>
    </row>
    <row r="19" spans="4:21" ht="17.25" x14ac:dyDescent="0.3">
      <c r="D19" s="35">
        <v>2015</v>
      </c>
      <c r="E19" s="35" t="s">
        <v>13</v>
      </c>
      <c r="F19" s="32">
        <v>42083</v>
      </c>
      <c r="G19" s="39">
        <f>'1. Arequipa'!F19*$U$16+'2. Cusco'!F19*$U$17+'3. Madre de Dios'!F19*$U$18+'4. Moquegua'!F19*$U$19+'5. Puno'!F19*$U$20+'6. Tacna'!F19*$U$21</f>
        <v>135.05995481079464</v>
      </c>
      <c r="H19" s="56">
        <f t="shared" si="1"/>
        <v>2.8535320804802256E-2</v>
      </c>
      <c r="I19" s="39">
        <f t="shared" si="0"/>
        <v>557.9392358205846</v>
      </c>
      <c r="J19" s="57">
        <f t="shared" ref="J19:J46" si="5">+I19/I15-1</f>
        <v>-1.29183530463165E-2</v>
      </c>
      <c r="K19" s="58">
        <f>'1. Arequipa'!J19+'2. Cusco'!J19+'3. Madre de Dios'!J19+'4. Moquegua'!J19+'5. Puno'!J19+'6. Tacna'!J19</f>
        <v>799.0605841568813</v>
      </c>
      <c r="M19" s="75" t="s">
        <v>7</v>
      </c>
      <c r="N19" s="72">
        <f>+'4. Moquegua'!M67/1000</f>
        <v>8581.1569999999992</v>
      </c>
      <c r="O19" s="72"/>
      <c r="P19" s="73">
        <f t="shared" si="2"/>
        <v>7.1762998302332126E-3</v>
      </c>
      <c r="Q19" s="78">
        <f t="shared" si="3"/>
        <v>0.11730005074661941</v>
      </c>
      <c r="R19" s="72">
        <f t="shared" si="4"/>
        <v>9106.1436059762054</v>
      </c>
      <c r="S19" s="73">
        <f>+'4. Moquegua'!I46</f>
        <v>6.1179000218293034E-2</v>
      </c>
      <c r="U19" s="69">
        <f>SUM('4. Moquegua'!$F$11:$F$45)/(SUM('1. Arequipa'!$F$11:$F$45)+SUM('2. Cusco'!$F$11:$F$45)+SUM('3. Madre de Dios'!$F$11:$F$45)+SUM('4. Moquegua'!$F$11:$F$45)+SUM('5. Puno'!$F$11:$F$45)+SUM('6. Tacna'!$F$11:$F$45))</f>
        <v>0.1309152116371971</v>
      </c>
    </row>
    <row r="20" spans="4:21" ht="17.25" x14ac:dyDescent="0.3">
      <c r="D20" s="35">
        <v>2015</v>
      </c>
      <c r="E20" s="35" t="s">
        <v>14</v>
      </c>
      <c r="F20" s="32">
        <v>42173</v>
      </c>
      <c r="G20" s="39">
        <f>'1. Arequipa'!F20*$U$16+'2. Cusco'!F20*$U$17+'3. Madre de Dios'!F20*$U$18+'4. Moquegua'!F20*$U$19+'5. Puno'!F20*$U$20+'6. Tacna'!F20*$U$21</f>
        <v>152.45430550898087</v>
      </c>
      <c r="H20" s="56">
        <f t="shared" si="1"/>
        <v>4.7689517689779581E-2</v>
      </c>
      <c r="I20" s="39">
        <f t="shared" si="0"/>
        <v>564.87876530588994</v>
      </c>
      <c r="J20" s="57">
        <f t="shared" si="5"/>
        <v>3.7206826741278398E-3</v>
      </c>
      <c r="K20" s="58">
        <f>'1. Arequipa'!J20+'2. Cusco'!J20+'3. Madre de Dios'!J20+'4. Moquegua'!J20+'5. Puno'!J20+'6. Tacna'!J20</f>
        <v>863.45702946499114</v>
      </c>
      <c r="M20" s="75" t="s">
        <v>61</v>
      </c>
      <c r="N20" s="72">
        <f>+'5. Puno'!M67/1000</f>
        <v>8703.3089999999993</v>
      </c>
      <c r="O20" s="72"/>
      <c r="P20" s="73">
        <f t="shared" si="2"/>
        <v>1.5101646655746353E-2</v>
      </c>
      <c r="Q20" s="78">
        <f t="shared" si="3"/>
        <v>0.11896980644492455</v>
      </c>
      <c r="R20" s="72">
        <f t="shared" si="4"/>
        <v>9808.0792033088765</v>
      </c>
      <c r="S20" s="73">
        <f>+'5. Puno'!I46</f>
        <v>0.1269368010843781</v>
      </c>
      <c r="U20" s="69">
        <f>SUM('5. Puno'!$F$11:$F$45)/(SUM('1. Arequipa'!$F$11:$F$45)+SUM('2. Cusco'!$F$11:$F$45)+SUM('3. Madre de Dios'!$F$11:$F$45)+SUM('4. Moquegua'!$F$11:$F$45)+SUM('5. Puno'!$F$11:$F$45)+SUM('6. Tacna'!$F$11:$F$45))</f>
        <v>0.17547932138054978</v>
      </c>
    </row>
    <row r="21" spans="4:21" ht="17.25" x14ac:dyDescent="0.3">
      <c r="D21" s="35">
        <v>2015</v>
      </c>
      <c r="E21" s="35" t="s">
        <v>15</v>
      </c>
      <c r="F21" s="32">
        <v>42263</v>
      </c>
      <c r="G21" s="39">
        <f>'1. Arequipa'!F21*$U$16+'2. Cusco'!F21*$U$17+'3. Madre de Dios'!F21*$U$18+'4. Moquegua'!F21*$U$19+'5. Puno'!F21*$U$20+'6. Tacna'!F21*$U$21</f>
        <v>141.67785663822266</v>
      </c>
      <c r="H21" s="56">
        <f t="shared" si="1"/>
        <v>4.5545173576325704E-2</v>
      </c>
      <c r="I21" s="39">
        <f t="shared" si="0"/>
        <v>571.05041884663353</v>
      </c>
      <c r="J21" s="57">
        <f t="shared" si="5"/>
        <v>2.8799942999038208E-2</v>
      </c>
      <c r="K21" s="58">
        <f>'1. Arequipa'!J21+'2. Cusco'!J21+'3. Madre de Dios'!J21+'4. Moquegua'!J21+'5. Puno'!J21+'6. Tacna'!J21</f>
        <v>892.3460810615934</v>
      </c>
      <c r="M21" s="75" t="s">
        <v>9</v>
      </c>
      <c r="N21" s="72">
        <f>+'6. Tacna'!M67/1000</f>
        <v>8505.0409999999993</v>
      </c>
      <c r="O21" s="72"/>
      <c r="P21" s="73">
        <f t="shared" si="2"/>
        <v>4.5577453197777939E-3</v>
      </c>
      <c r="Q21" s="78">
        <f t="shared" si="3"/>
        <v>0.11625958374868083</v>
      </c>
      <c r="R21" s="72">
        <f t="shared" si="4"/>
        <v>8838.4656482084793</v>
      </c>
      <c r="S21" s="73">
        <f>+'6. Tacna'!I46</f>
        <v>3.9203179409538436E-2</v>
      </c>
      <c r="U21" s="69">
        <f>SUM('6. Tacna'!$F$11:$F$45)/(SUM('1. Arequipa'!$F$11:$F$45)+SUM('2. Cusco'!$F$11:$F$45)+SUM('3. Madre de Dios'!$F$11:$F$45)+SUM('4. Moquegua'!$F$11:$F$45)+SUM('5. Puno'!$F$11:$F$45)+SUM('6. Tacna'!$F$11:$F$45))</f>
        <v>0.15820454301276557</v>
      </c>
    </row>
    <row r="22" spans="4:21" ht="15.75" x14ac:dyDescent="0.25">
      <c r="D22" s="35">
        <v>2015</v>
      </c>
      <c r="E22" s="35" t="s">
        <v>16</v>
      </c>
      <c r="F22" s="32">
        <v>42353</v>
      </c>
      <c r="G22" s="39">
        <f>'1. Arequipa'!F22*$U$16+'2. Cusco'!F22*$U$17+'3. Madre de Dios'!F22*$U$18+'4. Moquegua'!F22*$U$19+'5. Puno'!F22*$U$20+'6. Tacna'!F22*$U$21</f>
        <v>151.90048379797693</v>
      </c>
      <c r="H22" s="56">
        <f t="shared" si="1"/>
        <v>7.079023064314649E-2</v>
      </c>
      <c r="I22" s="39">
        <f t="shared" si="0"/>
        <v>581.09260075597513</v>
      </c>
      <c r="J22" s="57">
        <f t="shared" si="5"/>
        <v>4.853987768558965E-2</v>
      </c>
      <c r="K22" s="58">
        <f>'1. Arequipa'!J22+'2. Cusco'!J22+'3. Madre de Dios'!J22+'4. Moquegua'!J22+'5. Puno'!J22+'6. Tacna'!J22</f>
        <v>1273.5117057573361</v>
      </c>
      <c r="M22" s="74" t="s">
        <v>65</v>
      </c>
      <c r="N22" s="72">
        <f>SUM(N16:N21)</f>
        <v>73155.611999999994</v>
      </c>
      <c r="O22" s="72"/>
      <c r="P22" s="73">
        <f>SUM(P16:P21)</f>
        <v>8.2346032352595619E-2</v>
      </c>
      <c r="Q22" s="79">
        <f>SUM(Q16:Q21)</f>
        <v>1</v>
      </c>
      <c r="R22" s="72">
        <f>SUM(R16:R21)</f>
        <v>79179.686392525924</v>
      </c>
      <c r="S22" s="73">
        <f>+R22/N22-1</f>
        <v>8.2346032352595522E-2</v>
      </c>
      <c r="U22" s="70">
        <f>SUM(U16:U21)</f>
        <v>1</v>
      </c>
    </row>
    <row r="23" spans="4:21" x14ac:dyDescent="0.2">
      <c r="D23" s="35">
        <v>2016</v>
      </c>
      <c r="E23" s="35" t="s">
        <v>13</v>
      </c>
      <c r="F23" s="32">
        <v>42443</v>
      </c>
      <c r="G23" s="39">
        <f>'1. Arequipa'!F23*$U$16+'2. Cusco'!F23*$U$17+'3. Madre de Dios'!F23*$U$18+'4. Moquegua'!F23*$U$19+'5. Puno'!F23*$U$20+'6. Tacna'!F23*$U$21</f>
        <v>148.80116814747049</v>
      </c>
      <c r="H23" s="56">
        <f t="shared" si="1"/>
        <v>0.10174158103285258</v>
      </c>
      <c r="I23" s="39">
        <f t="shared" si="0"/>
        <v>594.83381409265098</v>
      </c>
      <c r="J23" s="57">
        <f t="shared" si="5"/>
        <v>6.6126516837992089E-2</v>
      </c>
      <c r="K23" s="58">
        <f>'1. Arequipa'!J23+'2. Cusco'!J23+'3. Madre de Dios'!J23+'4. Moquegua'!J23+'5. Puno'!J23+'6. Tacna'!J23</f>
        <v>1420.729086124501</v>
      </c>
      <c r="M23" s="71" t="s">
        <v>72</v>
      </c>
    </row>
    <row r="24" spans="4:21" x14ac:dyDescent="0.2">
      <c r="D24" s="35">
        <v>2016</v>
      </c>
      <c r="E24" s="35" t="s">
        <v>14</v>
      </c>
      <c r="F24" s="32">
        <v>42533</v>
      </c>
      <c r="G24" s="39">
        <f>'1. Arequipa'!F24*$U$16+'2. Cusco'!F24*$U$17+'3. Madre de Dios'!F24*$U$18+'4. Moquegua'!F24*$U$19+'5. Puno'!F24*$U$20+'6. Tacna'!F24*$U$21</f>
        <v>165.47977424931548</v>
      </c>
      <c r="H24" s="56">
        <f t="shared" si="1"/>
        <v>8.5438510226707232E-2</v>
      </c>
      <c r="I24" s="39">
        <f t="shared" si="0"/>
        <v>607.85928283298563</v>
      </c>
      <c r="J24" s="57">
        <f t="shared" si="5"/>
        <v>7.608803900394645E-2</v>
      </c>
      <c r="K24" s="58">
        <f>'1. Arequipa'!J24+'2. Cusco'!J24+'3. Madre de Dios'!J24+'4. Moquegua'!J24+'5. Puno'!J24+'6. Tacna'!J24</f>
        <v>1340.9714368485011</v>
      </c>
      <c r="M24" s="71" t="s">
        <v>67</v>
      </c>
    </row>
    <row r="25" spans="4:21" x14ac:dyDescent="0.2">
      <c r="D25" s="35">
        <v>2016</v>
      </c>
      <c r="E25" s="35" t="s">
        <v>15</v>
      </c>
      <c r="F25" s="32">
        <v>42623</v>
      </c>
      <c r="G25" s="39">
        <f>'1. Arequipa'!F25*$U$16+'2. Cusco'!F25*$U$17+'3. Madre de Dios'!F25*$U$18+'4. Moquegua'!F25*$U$19+'5. Puno'!F25*$U$20+'6. Tacna'!F25*$U$21</f>
        <v>154.51768369509659</v>
      </c>
      <c r="H25" s="56">
        <f t="shared" si="1"/>
        <v>9.0626914900757471E-2</v>
      </c>
      <c r="I25" s="39">
        <f t="shared" si="0"/>
        <v>620.69910988985953</v>
      </c>
      <c r="J25" s="57">
        <f t="shared" si="5"/>
        <v>8.6942745166885382E-2</v>
      </c>
      <c r="K25" s="58">
        <f>'1. Arequipa'!J25+'2. Cusco'!J25+'3. Madre de Dios'!J25+'4. Moquegua'!J25+'5. Puno'!J25+'6. Tacna'!J25</f>
        <v>1278.3514992822252</v>
      </c>
      <c r="M25" s="71" t="s">
        <v>68</v>
      </c>
    </row>
    <row r="26" spans="4:21" x14ac:dyDescent="0.2">
      <c r="D26" s="35">
        <v>2016</v>
      </c>
      <c r="E26" s="35" t="s">
        <v>16</v>
      </c>
      <c r="F26" s="32">
        <v>42713</v>
      </c>
      <c r="G26" s="39">
        <f>'1. Arequipa'!F26*$U$16+'2. Cusco'!F26*$U$17+'3. Madre de Dios'!F26*$U$18+'4. Moquegua'!F26*$U$19+'5. Puno'!F26*$U$20+'6. Tacna'!F26*$U$21</f>
        <v>159.42347462014047</v>
      </c>
      <c r="H26" s="56">
        <f t="shared" si="1"/>
        <v>4.9525785791234789E-2</v>
      </c>
      <c r="I26" s="39">
        <f t="shared" si="0"/>
        <v>628.22210071202301</v>
      </c>
      <c r="J26" s="57">
        <f t="shared" si="5"/>
        <v>8.1104973449557916E-2</v>
      </c>
      <c r="K26" s="58">
        <f>'1. Arequipa'!J26+'2. Cusco'!J26+'3. Madre de Dios'!J26+'4. Moquegua'!J26+'5. Puno'!J26+'6. Tacna'!J26</f>
        <v>1307.0080294931981</v>
      </c>
    </row>
    <row r="27" spans="4:21" x14ac:dyDescent="0.2">
      <c r="D27" s="35">
        <v>2017</v>
      </c>
      <c r="E27" s="35" t="s">
        <v>13</v>
      </c>
      <c r="F27" s="32">
        <v>42803</v>
      </c>
      <c r="G27" s="39">
        <f>'1. Arequipa'!F27*$U$16+'2. Cusco'!F27*$U$17+'3. Madre de Dios'!F27*$U$18+'4. Moquegua'!F27*$U$19+'5. Puno'!F27*$U$20+'6. Tacna'!F27*$U$21</f>
        <v>150.2149974117134</v>
      </c>
      <c r="H27" s="56">
        <f t="shared" si="1"/>
        <v>9.5014661635028919E-3</v>
      </c>
      <c r="I27" s="39">
        <f t="shared" si="0"/>
        <v>629.63592997626597</v>
      </c>
      <c r="J27" s="57">
        <f t="shared" si="5"/>
        <v>5.8507292388381593E-2</v>
      </c>
      <c r="K27" s="58">
        <f>'1. Arequipa'!J27+'2. Cusco'!J27+'3. Madre de Dios'!J27+'4. Moquegua'!J27+'5. Puno'!J27+'6. Tacna'!J27</f>
        <v>505.02152281258736</v>
      </c>
    </row>
    <row r="28" spans="4:21" x14ac:dyDescent="0.2">
      <c r="D28" s="35">
        <v>2017</v>
      </c>
      <c r="E28" s="35" t="s">
        <v>14</v>
      </c>
      <c r="F28" s="32">
        <v>42893</v>
      </c>
      <c r="G28" s="39">
        <f>'1. Arequipa'!F28*$U$16+'2. Cusco'!F28*$U$17+'3. Madre de Dios'!F28*$U$18+'4. Moquegua'!F28*$U$19+'5. Puno'!F28*$U$20+'6. Tacna'!F28*$U$21</f>
        <v>164.29764807766816</v>
      </c>
      <c r="H28" s="56">
        <f t="shared" si="1"/>
        <v>-7.1436293469092638E-3</v>
      </c>
      <c r="I28" s="39">
        <f t="shared" si="0"/>
        <v>628.4538038046187</v>
      </c>
      <c r="J28" s="57">
        <f t="shared" si="5"/>
        <v>3.3880408761136849E-2</v>
      </c>
      <c r="K28" s="58">
        <f>'1. Arequipa'!J28+'2. Cusco'!J28+'3. Madre de Dios'!J28+'4. Moquegua'!J28+'5. Puno'!J28+'6. Tacna'!J28</f>
        <v>489.30043784905803</v>
      </c>
    </row>
    <row r="29" spans="4:21" x14ac:dyDescent="0.2">
      <c r="D29" s="35">
        <v>2017</v>
      </c>
      <c r="E29" s="35" t="s">
        <v>15</v>
      </c>
      <c r="F29" s="32">
        <v>42983</v>
      </c>
      <c r="G29" s="39">
        <f>'1. Arequipa'!F29*$U$16+'2. Cusco'!F29*$U$17+'3. Madre de Dios'!F29*$U$18+'4. Moquegua'!F29*$U$19+'5. Puno'!F29*$U$20+'6. Tacna'!F29*$U$21</f>
        <v>154.41385661217703</v>
      </c>
      <c r="H29" s="56">
        <f t="shared" si="1"/>
        <v>-6.7194304520146186E-4</v>
      </c>
      <c r="I29" s="39">
        <f t="shared" si="0"/>
        <v>628.34997672169902</v>
      </c>
      <c r="J29" s="57">
        <f t="shared" si="5"/>
        <v>1.2326208802195815E-2</v>
      </c>
      <c r="K29" s="58">
        <f>'1. Arequipa'!J29+'2. Cusco'!J29+'3. Madre de Dios'!J29+'4. Moquegua'!J29+'5. Puno'!J29+'6. Tacna'!J29</f>
        <v>517.566156541841</v>
      </c>
    </row>
    <row r="30" spans="4:21" x14ac:dyDescent="0.2">
      <c r="D30" s="35">
        <v>2017</v>
      </c>
      <c r="E30" s="35" t="s">
        <v>16</v>
      </c>
      <c r="F30" s="32">
        <v>43073</v>
      </c>
      <c r="G30" s="39">
        <f>'1. Arequipa'!F30*$U$16+'2. Cusco'!F30*$U$17+'3. Madre de Dios'!F30*$U$18+'4. Moquegua'!F30*$U$19+'5. Puno'!F30*$U$20+'6. Tacna'!F30*$U$21</f>
        <v>159.94436844178634</v>
      </c>
      <c r="H30" s="56">
        <f t="shared" si="1"/>
        <v>3.2673596086587597E-3</v>
      </c>
      <c r="I30" s="39">
        <f t="shared" si="0"/>
        <v>628.87087054334495</v>
      </c>
      <c r="J30" s="57">
        <f t="shared" si="5"/>
        <v>1.0327077487191083E-3</v>
      </c>
      <c r="K30" s="58">
        <f>'1. Arequipa'!J30+'2. Cusco'!J30+'3. Madre de Dios'!J30+'4. Moquegua'!J30+'5. Puno'!J30+'6. Tacna'!J30</f>
        <v>444.46326358972152</v>
      </c>
    </row>
    <row r="31" spans="4:21" x14ac:dyDescent="0.2">
      <c r="D31" s="35">
        <v>2018</v>
      </c>
      <c r="E31" s="35" t="s">
        <v>13</v>
      </c>
      <c r="F31" s="32">
        <v>43189</v>
      </c>
      <c r="G31" s="39">
        <f>'1. Arequipa'!F31*$U$16+'2. Cusco'!F31*$U$17+'3. Madre de Dios'!F31*$U$18+'4. Moquegua'!F31*$U$19+'5. Puno'!F31*$U$20+'6. Tacna'!F31*$U$21</f>
        <v>146.9611688637259</v>
      </c>
      <c r="H31" s="56">
        <f t="shared" si="1"/>
        <v>-2.1661143055305643E-2</v>
      </c>
      <c r="I31" s="39">
        <f t="shared" si="0"/>
        <v>625.61704199535745</v>
      </c>
      <c r="J31" s="57">
        <f t="shared" si="5"/>
        <v>-6.3828758645650963E-3</v>
      </c>
      <c r="K31" s="58">
        <f>'1. Arequipa'!J31+'2. Cusco'!J31+'3. Madre de Dios'!J31+'4. Moquegua'!J31+'5. Puno'!J31+'6. Tacna'!J31</f>
        <v>484.92508711750037</v>
      </c>
    </row>
    <row r="32" spans="4:21" x14ac:dyDescent="0.2">
      <c r="D32" s="35">
        <v>2018</v>
      </c>
      <c r="E32" s="35" t="s">
        <v>14</v>
      </c>
      <c r="F32" s="32">
        <v>43279</v>
      </c>
      <c r="G32" s="39">
        <f>'1. Arequipa'!F32*$U$16+'2. Cusco'!F32*$U$17+'3. Madre de Dios'!F32*$U$18+'4. Moquegua'!F32*$U$19+'5. Puno'!F32*$U$20+'6. Tacna'!F32*$U$21</f>
        <v>171.1104908628599</v>
      </c>
      <c r="H32" s="56">
        <f t="shared" si="1"/>
        <v>4.146646567923562E-2</v>
      </c>
      <c r="I32" s="39">
        <f t="shared" si="0"/>
        <v>632.42988478054917</v>
      </c>
      <c r="J32" s="57">
        <f t="shared" si="5"/>
        <v>6.3267673007301184E-3</v>
      </c>
      <c r="K32" s="58">
        <f>'1. Arequipa'!J32+'2. Cusco'!J32+'3. Madre de Dios'!J32+'4. Moquegua'!J32+'5. Puno'!J32+'6. Tacna'!J32</f>
        <v>370.82727098548429</v>
      </c>
    </row>
    <row r="33" spans="4:11" x14ac:dyDescent="0.2">
      <c r="D33" s="35">
        <v>2018</v>
      </c>
      <c r="E33" s="35" t="s">
        <v>15</v>
      </c>
      <c r="F33" s="32">
        <v>43369</v>
      </c>
      <c r="G33" s="39">
        <f>'1. Arequipa'!F33*$U$16+'2. Cusco'!F33*$U$17+'3. Madre de Dios'!F33*$U$18+'4. Moquegua'!F33*$U$19+'5. Puno'!F33*$U$20+'6. Tacna'!F33*$U$21</f>
        <v>157.27157345036511</v>
      </c>
      <c r="H33" s="56">
        <f t="shared" si="1"/>
        <v>1.8506867847783104E-2</v>
      </c>
      <c r="I33" s="39">
        <f t="shared" si="0"/>
        <v>635.2876016187372</v>
      </c>
      <c r="J33" s="57">
        <f t="shared" si="5"/>
        <v>1.1041020377264843E-2</v>
      </c>
      <c r="K33" s="58">
        <f>'1. Arequipa'!J33+'2. Cusco'!J33+'3. Madre de Dios'!J33+'4. Moquegua'!J33+'5. Puno'!J33+'6. Tacna'!J33</f>
        <v>353.60250497941939</v>
      </c>
    </row>
    <row r="34" spans="4:11" x14ac:dyDescent="0.2">
      <c r="D34" s="35">
        <v>2018</v>
      </c>
      <c r="E34" s="35" t="s">
        <v>16</v>
      </c>
      <c r="F34" s="32">
        <v>43459</v>
      </c>
      <c r="G34" s="39">
        <f>'1. Arequipa'!F34*$U$16+'2. Cusco'!F34*$U$17+'3. Madre de Dios'!F34*$U$18+'4. Moquegua'!F34*$U$19+'5. Puno'!F34*$U$20+'6. Tacna'!F34*$U$21</f>
        <v>163.38527053292657</v>
      </c>
      <c r="H34" s="56">
        <f t="shared" si="1"/>
        <v>2.1513118121395891E-2</v>
      </c>
      <c r="I34" s="39">
        <f t="shared" si="0"/>
        <v>638.72850370987749</v>
      </c>
      <c r="J34" s="57">
        <f t="shared" si="5"/>
        <v>1.5675130822986771E-2</v>
      </c>
      <c r="K34" s="58">
        <f>'1. Arequipa'!J34+'2. Cusco'!J34+'3. Madre de Dios'!J34+'4. Moquegua'!J34+'5. Puno'!J34+'6. Tacna'!J34</f>
        <v>475.71472783670197</v>
      </c>
    </row>
    <row r="35" spans="4:11" x14ac:dyDescent="0.2">
      <c r="D35" s="35">
        <v>2019</v>
      </c>
      <c r="E35" s="35" t="s">
        <v>13</v>
      </c>
      <c r="F35" s="32">
        <v>43549</v>
      </c>
      <c r="G35" s="39">
        <f>'1. Arequipa'!F35*$U$16+'2. Cusco'!F35*$U$17+'3. Madre de Dios'!F35*$U$18+'4. Moquegua'!F35*$U$19+'5. Puno'!F35*$U$20+'6. Tacna'!F35*$U$21</f>
        <v>150.13891090108191</v>
      </c>
      <c r="H35" s="56">
        <f t="shared" si="1"/>
        <v>2.1623004647592703E-2</v>
      </c>
      <c r="I35" s="39">
        <f t="shared" si="0"/>
        <v>641.90624574723347</v>
      </c>
      <c r="J35" s="57">
        <f t="shared" si="5"/>
        <v>2.6037020506862962E-2</v>
      </c>
      <c r="K35" s="58">
        <f>'1. Arequipa'!J35+'2. Cusco'!J35+'3. Madre de Dios'!J35+'4. Moquegua'!J35+'5. Puno'!J35+'6. Tacna'!J35</f>
        <v>507.65382555463731</v>
      </c>
    </row>
    <row r="36" spans="4:11" x14ac:dyDescent="0.2">
      <c r="D36" s="35">
        <v>2019</v>
      </c>
      <c r="E36" s="35" t="s">
        <v>14</v>
      </c>
      <c r="F36" s="32">
        <v>43639</v>
      </c>
      <c r="G36" s="39">
        <f>'1. Arequipa'!F36*$U$16+'2. Cusco'!F36*$U$17+'3. Madre de Dios'!F36*$U$18+'4. Moquegua'!F36*$U$19+'5. Puno'!F36*$U$20+'6. Tacna'!F36*$U$21</f>
        <v>177.08516504803796</v>
      </c>
      <c r="H36" s="56">
        <f t="shared" si="1"/>
        <v>3.491705362452957E-2</v>
      </c>
      <c r="I36" s="39">
        <f t="shared" si="0"/>
        <v>647.88091993241153</v>
      </c>
      <c r="J36" s="60">
        <f t="shared" si="5"/>
        <v>2.4431222375305373E-2</v>
      </c>
      <c r="K36" s="58">
        <f>'1. Arequipa'!J36+'2. Cusco'!J36+'3. Madre de Dios'!J36+'4. Moquegua'!J36+'5. Puno'!J36+'6. Tacna'!J36</f>
        <v>377.71001943521742</v>
      </c>
    </row>
    <row r="37" spans="4:11" x14ac:dyDescent="0.2">
      <c r="D37" s="35">
        <v>2019</v>
      </c>
      <c r="E37" s="35" t="s">
        <v>15</v>
      </c>
      <c r="F37" s="32">
        <v>43729</v>
      </c>
      <c r="G37" s="39">
        <f>'1. Arequipa'!F37*$U$16+'2. Cusco'!F37*$U$17+'3. Madre de Dios'!F37*$U$18+'4. Moquegua'!F37*$U$19+'5. Puno'!F37*$U$20+'6. Tacna'!F37*$U$21</f>
        <v>161.44359553707761</v>
      </c>
      <c r="H37" s="56">
        <f t="shared" si="1"/>
        <v>2.6527502683307169E-2</v>
      </c>
      <c r="I37" s="39">
        <f t="shared" si="0"/>
        <v>652.05294201912409</v>
      </c>
      <c r="J37" s="57">
        <f t="shared" si="5"/>
        <v>2.6390158343509551E-2</v>
      </c>
      <c r="K37" s="58">
        <f>'1. Arequipa'!J37+'2. Cusco'!J37+'3. Madre de Dios'!J37+'4. Moquegua'!J37+'5. Puno'!J37+'6. Tacna'!J37</f>
        <v>347.09569597346757</v>
      </c>
    </row>
    <row r="38" spans="4:11" x14ac:dyDescent="0.2">
      <c r="D38" s="35">
        <v>2019</v>
      </c>
      <c r="E38" s="35" t="s">
        <v>16</v>
      </c>
      <c r="F38" s="32">
        <v>43819</v>
      </c>
      <c r="G38" s="39">
        <f>'1. Arequipa'!F38*$U$16+'2. Cusco'!F38*$U$17+'3. Madre de Dios'!F38*$U$18+'4. Moquegua'!F38*$U$19+'5. Puno'!F38*$U$20+'6. Tacna'!F38*$U$21</f>
        <v>167.40539372885829</v>
      </c>
      <c r="H38" s="56">
        <f t="shared" si="1"/>
        <v>2.4605175134936985E-2</v>
      </c>
      <c r="I38" s="39">
        <f t="shared" si="0"/>
        <v>656.07306521505575</v>
      </c>
      <c r="J38" s="57">
        <f t="shared" si="5"/>
        <v>2.7154826196791326E-2</v>
      </c>
      <c r="K38" s="58">
        <f>'1. Arequipa'!J38+'2. Cusco'!J38+'3. Madre de Dios'!J38+'4. Moquegua'!J38+'5. Puno'!J38+'6. Tacna'!J38</f>
        <v>502.85193346120593</v>
      </c>
    </row>
    <row r="39" spans="4:11" x14ac:dyDescent="0.2">
      <c r="D39" s="35">
        <v>2020</v>
      </c>
      <c r="E39" s="35" t="s">
        <v>13</v>
      </c>
      <c r="F39" s="32">
        <v>43909</v>
      </c>
      <c r="G39" s="39">
        <f>'1. Arequipa'!F39*$U$16+'2. Cusco'!F39*$U$17+'3. Madre de Dios'!F39*$U$18+'4. Moquegua'!F39*$U$19+'5. Puno'!F39*$U$20+'6. Tacna'!F39*$U$21</f>
        <v>146.26566987787845</v>
      </c>
      <c r="H39" s="56">
        <f t="shared" si="1"/>
        <v>-2.5797716261278358E-2</v>
      </c>
      <c r="I39" s="39">
        <f t="shared" si="0"/>
        <v>652.19982419185226</v>
      </c>
      <c r="J39" s="60">
        <f t="shared" si="5"/>
        <v>1.6035953089436283E-2</v>
      </c>
      <c r="K39" s="58">
        <f>'1. Arequipa'!J39+'2. Cusco'!J39+'3. Madre de Dios'!J39+'4. Moquegua'!J39+'5. Puno'!J39+'6. Tacna'!J39</f>
        <v>481.70219588320822</v>
      </c>
    </row>
    <row r="40" spans="4:11" x14ac:dyDescent="0.2">
      <c r="D40" s="35">
        <v>2020</v>
      </c>
      <c r="E40" s="35" t="s">
        <v>14</v>
      </c>
      <c r="F40" s="32">
        <v>43999</v>
      </c>
      <c r="G40" s="39">
        <f>'1. Arequipa'!F40*$U$16+'2. Cusco'!F40*$U$17+'3. Madre de Dios'!F40*$U$18+'4. Moquegua'!F40*$U$19+'5. Puno'!F40*$U$20+'6. Tacna'!F40*$U$21</f>
        <v>134.49312980827145</v>
      </c>
      <c r="H40" s="56">
        <f t="shared" si="1"/>
        <v>-0.24051724055040158</v>
      </c>
      <c r="I40" s="39">
        <f t="shared" si="0"/>
        <v>609.6077889520858</v>
      </c>
      <c r="J40" s="57">
        <f t="shared" si="5"/>
        <v>-5.907432956092995E-2</v>
      </c>
      <c r="K40" s="58">
        <f>'1. Arequipa'!J40+'2. Cusco'!J40+'3. Madre de Dios'!J40+'4. Moquegua'!J40+'5. Puno'!J40+'6. Tacna'!J40</f>
        <v>406.4465167875573</v>
      </c>
    </row>
    <row r="41" spans="4:11" x14ac:dyDescent="0.2">
      <c r="D41" s="35">
        <v>2020</v>
      </c>
      <c r="E41" s="35" t="s">
        <v>15</v>
      </c>
      <c r="F41" s="32">
        <v>44089</v>
      </c>
      <c r="G41" s="39">
        <f>'1. Arequipa'!F41*$U$16+'2. Cusco'!F41*$U$17+'3. Madre de Dios'!F41*$U$18+'4. Moquegua'!F41*$U$19+'5. Puno'!F41*$U$20+'6. Tacna'!F41*$U$21</f>
        <v>142.93672762434358</v>
      </c>
      <c r="H41" s="56">
        <f t="shared" si="1"/>
        <v>-0.11463364558480549</v>
      </c>
      <c r="I41" s="39">
        <f t="shared" si="0"/>
        <v>591.10092103935176</v>
      </c>
      <c r="J41" s="57">
        <f t="shared" si="5"/>
        <v>-9.3477104467975303E-2</v>
      </c>
      <c r="K41" s="58">
        <f>'1. Arequipa'!J41+'2. Cusco'!J41+'3. Madre de Dios'!J41+'4. Moquegua'!J41+'5. Puno'!J41+'6. Tacna'!J41</f>
        <v>375.58703320313248</v>
      </c>
    </row>
    <row r="42" spans="4:11" x14ac:dyDescent="0.2">
      <c r="D42" s="35">
        <v>2020</v>
      </c>
      <c r="E42" s="35" t="s">
        <v>16</v>
      </c>
      <c r="F42" s="32">
        <v>44179</v>
      </c>
      <c r="G42" s="39">
        <f>'1. Arequipa'!F42*$U$16+'2. Cusco'!F42*$U$17+'3. Madre de Dios'!F42*$U$18+'4. Moquegua'!F42*$U$19+'5. Puno'!F42*$U$20+'6. Tacna'!F42*$U$21</f>
        <v>159.2200545005258</v>
      </c>
      <c r="H42" s="56">
        <f t="shared" si="1"/>
        <v>-4.8895313621674874E-2</v>
      </c>
      <c r="I42" s="39">
        <f t="shared" si="0"/>
        <v>582.91558181101936</v>
      </c>
      <c r="J42" s="60">
        <f t="shared" si="5"/>
        <v>-0.11150813420461925</v>
      </c>
      <c r="K42" s="58">
        <f>'1. Arequipa'!J42+'2. Cusco'!J42+'3. Madre de Dios'!J42+'4. Moquegua'!J42+'5. Puno'!J42+'6. Tacna'!J42</f>
        <v>493.62109711139442</v>
      </c>
    </row>
    <row r="43" spans="4:11" x14ac:dyDescent="0.2">
      <c r="D43" s="35">
        <v>2021</v>
      </c>
      <c r="E43" s="35" t="s">
        <v>13</v>
      </c>
      <c r="F43" s="32">
        <v>44269</v>
      </c>
      <c r="G43" s="39">
        <f>'1. Arequipa'!F43*$U$16+'2. Cusco'!F43*$U$17+'3. Madre de Dios'!F43*$U$18+'4. Moquegua'!F43*$U$19+'5. Puno'!F43*$U$20+'6. Tacna'!F43*$U$21</f>
        <v>149.11409492988838</v>
      </c>
      <c r="H43" s="56">
        <f t="shared" si="1"/>
        <v>1.9474324046019564E-2</v>
      </c>
      <c r="I43" s="39">
        <f t="shared" si="0"/>
        <v>585.76400686302918</v>
      </c>
      <c r="J43" s="57">
        <f t="shared" si="5"/>
        <v>-0.10186420612907154</v>
      </c>
      <c r="K43" s="58">
        <f>'1. Arequipa'!J43+'2. Cusco'!J43+'3. Madre de Dios'!J43+'4. Moquegua'!J43+'5. Puno'!J43+'6. Tacna'!J43</f>
        <v>501.88754105500027</v>
      </c>
    </row>
    <row r="44" spans="4:11" x14ac:dyDescent="0.2">
      <c r="D44" s="35">
        <v>2021</v>
      </c>
      <c r="E44" s="35" t="s">
        <v>14</v>
      </c>
      <c r="F44" s="32">
        <v>44359</v>
      </c>
      <c r="G44" s="39">
        <f>'1. Arequipa'!F44*$U$16+'2. Cusco'!F44*$U$17+'3. Madre de Dios'!F44*$U$18+'4. Moquegua'!F44*$U$19+'5. Puno'!F44*$U$20+'6. Tacna'!F44*$U$21</f>
        <v>164.52633052582917</v>
      </c>
      <c r="H44" s="56">
        <f t="shared" si="1"/>
        <v>0.22330657900795359</v>
      </c>
      <c r="I44" s="39">
        <f t="shared" si="0"/>
        <v>615.79720758058693</v>
      </c>
      <c r="J44" s="57">
        <f t="shared" si="5"/>
        <v>1.0153116053751132E-2</v>
      </c>
      <c r="K44" s="58">
        <f>'1. Arequipa'!J44+'2. Cusco'!J44+'3. Madre de Dios'!J44+'4. Moquegua'!J44+'5. Puno'!J44+'6. Tacna'!J44</f>
        <v>379.53257131250029</v>
      </c>
    </row>
    <row r="45" spans="4:11" x14ac:dyDescent="0.2">
      <c r="D45" s="35">
        <v>2021</v>
      </c>
      <c r="E45" s="35" t="s">
        <v>15</v>
      </c>
      <c r="F45" s="32">
        <v>44449</v>
      </c>
      <c r="G45" s="39">
        <f>'1. Arequipa'!F45*$U$16+'2. Cusco'!F45*$U$17+'3. Madre de Dios'!F45*$U$18+'4. Moquegua'!F45*$U$19+'5. Puno'!F45*$U$20+'6. Tacna'!F45*$U$21</f>
        <v>154.29213323653033</v>
      </c>
      <c r="H45" s="56">
        <f t="shared" si="1"/>
        <v>7.9443581792569384E-2</v>
      </c>
      <c r="I45" s="39">
        <f t="shared" si="0"/>
        <v>627.15261319277374</v>
      </c>
      <c r="J45" s="57">
        <f t="shared" si="5"/>
        <v>6.0990756180909322E-2</v>
      </c>
      <c r="K45" s="58">
        <f>'1. Arequipa'!J45+'2. Cusco'!J45+'3. Madre de Dios'!J45+'4. Moquegua'!J45+'5. Puno'!J45+'6. Tacna'!J45</f>
        <v>353.76952670424345</v>
      </c>
    </row>
    <row r="46" spans="4:11" x14ac:dyDescent="0.2">
      <c r="D46" s="35">
        <v>2021</v>
      </c>
      <c r="E46" s="35" t="s">
        <v>16</v>
      </c>
      <c r="F46" s="32">
        <f>+F45+90</f>
        <v>44539</v>
      </c>
      <c r="G46" s="61">
        <f>'1. Arequipa'!F46*$U$16+'2. Cusco'!F46*$U$17+'3. Madre de Dios'!F46*$U$18+'4. Moquegua'!F46*$U$19+'5. Puno'!F46*$U$20+'6. Tacna'!F46*$U$21</f>
        <v>159.26250367797155</v>
      </c>
      <c r="H46" s="56">
        <f t="shared" si="1"/>
        <v>2.6660697723612792E-4</v>
      </c>
      <c r="I46" s="39">
        <f t="shared" si="0"/>
        <v>627.19506237021938</v>
      </c>
      <c r="J46" s="60">
        <f t="shared" si="5"/>
        <v>7.5962080858485992E-2</v>
      </c>
      <c r="K46" s="59">
        <v>450</v>
      </c>
    </row>
    <row r="48" spans="4:11" x14ac:dyDescent="0.2">
      <c r="D48" s="28" t="s">
        <v>27</v>
      </c>
    </row>
    <row r="49" spans="3:22" x14ac:dyDescent="0.2">
      <c r="D49" s="28" t="s">
        <v>22</v>
      </c>
    </row>
    <row r="52" spans="3:22" ht="15" x14ac:dyDescent="0.25">
      <c r="C52" s="54" t="s">
        <v>54</v>
      </c>
      <c r="D52" s="29"/>
      <c r="E52" s="29"/>
      <c r="F52" s="29"/>
      <c r="G52" s="29"/>
      <c r="H52" s="3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4" spans="3:22" x14ac:dyDescent="0.2">
      <c r="D54" s="49" t="s">
        <v>29</v>
      </c>
      <c r="E54" s="43"/>
      <c r="F54" s="44"/>
      <c r="G54" s="50">
        <v>2013</v>
      </c>
      <c r="H54" s="50">
        <v>2014</v>
      </c>
      <c r="I54" s="50">
        <v>2015</v>
      </c>
      <c r="J54" s="50">
        <v>2016</v>
      </c>
      <c r="K54" s="50">
        <v>2017</v>
      </c>
      <c r="L54" s="50">
        <v>2018</v>
      </c>
      <c r="M54" s="50">
        <v>2019</v>
      </c>
      <c r="N54" s="50">
        <v>2020</v>
      </c>
    </row>
    <row r="55" spans="3:22" x14ac:dyDescent="0.2">
      <c r="D55" s="40" t="s">
        <v>30</v>
      </c>
      <c r="E55" s="41"/>
      <c r="F55" s="42"/>
      <c r="G55" s="63">
        <f>'1. Arequipa'!F55+'2. Cusco'!F55+'3. Madre de Dios'!F55+'4. Moquegua'!F55+'5. Puno'!F55+'6. Tacna'!F55</f>
        <v>4393574</v>
      </c>
      <c r="H55" s="63">
        <f>'1. Arequipa'!G55+'2. Cusco'!G55+'3. Madre de Dios'!G55+'4. Moquegua'!G55+'5. Puno'!G55+'6. Tacna'!G55</f>
        <v>4535523</v>
      </c>
      <c r="I55" s="63">
        <f>'1. Arequipa'!H55+'2. Cusco'!H55+'3. Madre de Dios'!H55+'4. Moquegua'!H55+'5. Puno'!H55+'6. Tacna'!H55</f>
        <v>4430792</v>
      </c>
      <c r="J55" s="63">
        <f>'1. Arequipa'!I55+'2. Cusco'!I55+'3. Madre de Dios'!I55+'4. Moquegua'!I55+'5. Puno'!I55+'6. Tacna'!I55</f>
        <v>4562736</v>
      </c>
      <c r="K55" s="63">
        <f>'1. Arequipa'!J55+'2. Cusco'!J55+'3. Madre de Dios'!J55+'4. Moquegua'!J55+'5. Puno'!J55+'6. Tacna'!J55</f>
        <v>4747415</v>
      </c>
      <c r="L55" s="63">
        <f>'1. Arequipa'!K55+'2. Cusco'!K55+'3. Madre de Dios'!K55+'4. Moquegua'!K55+'5. Puno'!K55+'6. Tacna'!K55</f>
        <v>5120039</v>
      </c>
      <c r="M55" s="63">
        <f>'1. Arequipa'!L55+'2. Cusco'!L55+'3. Madre de Dios'!L55+'4. Moquegua'!L55+'5. Puno'!L55+'6. Tacna'!L55</f>
        <v>5192955</v>
      </c>
      <c r="N55" s="63">
        <f>'1. Arequipa'!M55+'2. Cusco'!M55+'3. Madre de Dios'!M55+'4. Moquegua'!M55+'5. Puno'!M55+'6. Tacna'!M55</f>
        <v>5138053</v>
      </c>
      <c r="R55" s="80"/>
    </row>
    <row r="56" spans="3:22" x14ac:dyDescent="0.2">
      <c r="D56" s="40" t="s">
        <v>31</v>
      </c>
      <c r="E56" s="41"/>
      <c r="F56" s="42"/>
      <c r="G56" s="63">
        <f>'1. Arequipa'!F56+'2. Cusco'!F56+'3. Madre de Dios'!F56+'4. Moquegua'!F56+'5. Puno'!F56+'6. Tacna'!F56</f>
        <v>168246</v>
      </c>
      <c r="H56" s="63">
        <f>'1. Arequipa'!G56+'2. Cusco'!G56+'3. Madre de Dios'!G56+'4. Moquegua'!G56+'5. Puno'!G56+'6. Tacna'!G56</f>
        <v>187882</v>
      </c>
      <c r="I56" s="63">
        <f>'1. Arequipa'!H56+'2. Cusco'!H56+'3. Madre de Dios'!H56+'4. Moquegua'!H56+'5. Puno'!H56+'6. Tacna'!H56</f>
        <v>188897</v>
      </c>
      <c r="J56" s="63">
        <f>'1. Arequipa'!I56+'2. Cusco'!I56+'3. Madre de Dios'!I56+'4. Moquegua'!I56+'5. Puno'!I56+'6. Tacna'!I56</f>
        <v>193512</v>
      </c>
      <c r="K56" s="63">
        <f>'1. Arequipa'!J56+'2. Cusco'!J56+'3. Madre de Dios'!J56+'4. Moquegua'!J56+'5. Puno'!J56+'6. Tacna'!J56</f>
        <v>195917</v>
      </c>
      <c r="L56" s="63">
        <f>'1. Arequipa'!K56+'2. Cusco'!K56+'3. Madre de Dios'!K56+'4. Moquegua'!K56+'5. Puno'!K56+'6. Tacna'!K56</f>
        <v>244811</v>
      </c>
      <c r="M56" s="63">
        <f>'1. Arequipa'!L56+'2. Cusco'!L56+'3. Madre de Dios'!L56+'4. Moquegua'!L56+'5. Puno'!L56+'6. Tacna'!L56</f>
        <v>272778</v>
      </c>
      <c r="N56" s="63">
        <f>'1. Arequipa'!M56+'2. Cusco'!M56+'3. Madre de Dios'!M56+'4. Moquegua'!M56+'5. Puno'!M56+'6. Tacna'!M56</f>
        <v>190596</v>
      </c>
      <c r="R56" s="80"/>
    </row>
    <row r="57" spans="3:22" x14ac:dyDescent="0.2">
      <c r="D57" s="40" t="s">
        <v>32</v>
      </c>
      <c r="E57" s="41"/>
      <c r="F57" s="42"/>
      <c r="G57" s="63">
        <f>'1. Arequipa'!F57+'2. Cusco'!F57+'3. Madre de Dios'!F57+'4. Moquegua'!F57+'5. Puno'!F57+'6. Tacna'!F57</f>
        <v>21706365</v>
      </c>
      <c r="H57" s="63">
        <f>'1. Arequipa'!G57+'2. Cusco'!G57+'3. Madre de Dios'!G57+'4. Moquegua'!G57+'5. Puno'!G57+'6. Tacna'!G57</f>
        <v>20800420</v>
      </c>
      <c r="I57" s="63">
        <f>'1. Arequipa'!H57+'2. Cusco'!H57+'3. Madre de Dios'!H57+'4. Moquegua'!H57+'5. Puno'!H57+'6. Tacna'!H57</f>
        <v>22959454</v>
      </c>
      <c r="J57" s="63">
        <f>'1. Arequipa'!I57+'2. Cusco'!I57+'3. Madre de Dios'!I57+'4. Moquegua'!I57+'5. Puno'!I57+'6. Tacna'!I57</f>
        <v>28815869</v>
      </c>
      <c r="K57" s="63">
        <f>'1. Arequipa'!J57+'2. Cusco'!J57+'3. Madre de Dios'!J57+'4. Moquegua'!J57+'5. Puno'!J57+'6. Tacna'!J57</f>
        <v>28480568</v>
      </c>
      <c r="L57" s="63">
        <f>'1. Arequipa'!K57+'2. Cusco'!K57+'3. Madre de Dios'!K57+'4. Moquegua'!K57+'5. Puno'!K57+'6. Tacna'!K57</f>
        <v>27757792</v>
      </c>
      <c r="M57" s="63">
        <f>'1. Arequipa'!L57+'2. Cusco'!L57+'3. Madre de Dios'!L57+'4. Moquegua'!L57+'5. Puno'!L57+'6. Tacna'!L57</f>
        <v>28385324</v>
      </c>
      <c r="N57" s="63">
        <f>'1. Arequipa'!M57+'2. Cusco'!M57+'3. Madre de Dios'!M57+'4. Moquegua'!M57+'5. Puno'!M57+'6. Tacna'!M57</f>
        <v>24886604</v>
      </c>
      <c r="R57" s="80"/>
    </row>
    <row r="58" spans="3:22" x14ac:dyDescent="0.2">
      <c r="D58" s="40" t="s">
        <v>33</v>
      </c>
      <c r="E58" s="41"/>
      <c r="F58" s="42"/>
      <c r="G58" s="63">
        <f>'1. Arequipa'!F58+'2. Cusco'!F58+'3. Madre de Dios'!F58+'4. Moquegua'!F58+'5. Puno'!F58+'6. Tacna'!F58</f>
        <v>9741132</v>
      </c>
      <c r="H58" s="63">
        <f>'1. Arequipa'!G58+'2. Cusco'!G58+'3. Madre de Dios'!G58+'4. Moquegua'!G58+'5. Puno'!G58+'6. Tacna'!G58</f>
        <v>9601992</v>
      </c>
      <c r="I58" s="63">
        <f>'1. Arequipa'!H58+'2. Cusco'!H58+'3. Madre de Dios'!H58+'4. Moquegua'!H58+'5. Puno'!H58+'6. Tacna'!H58</f>
        <v>9467738</v>
      </c>
      <c r="J58" s="63">
        <f>'1. Arequipa'!I58+'2. Cusco'!I58+'3. Madre de Dios'!I58+'4. Moquegua'!I58+'5. Puno'!I58+'6. Tacna'!I58</f>
        <v>9395378</v>
      </c>
      <c r="K58" s="63">
        <f>'1. Arequipa'!J58+'2. Cusco'!J58+'3. Madre de Dios'!J58+'4. Moquegua'!J58+'5. Puno'!J58+'6. Tacna'!J58</f>
        <v>9456185</v>
      </c>
      <c r="L58" s="63">
        <f>'1. Arequipa'!K58+'2. Cusco'!K58+'3. Madre de Dios'!K58+'4. Moquegua'!K58+'5. Puno'!K58+'6. Tacna'!K58</f>
        <v>9754054</v>
      </c>
      <c r="M58" s="63">
        <f>'1. Arequipa'!L58+'2. Cusco'!L58+'3. Madre de Dios'!L58+'4. Moquegua'!L58+'5. Puno'!L58+'6. Tacna'!L58</f>
        <v>9453347</v>
      </c>
      <c r="N58" s="63">
        <f>'1. Arequipa'!M58+'2. Cusco'!M58+'3. Madre de Dios'!M58+'4. Moquegua'!M58+'5. Puno'!M58+'6. Tacna'!M58</f>
        <v>8751088</v>
      </c>
      <c r="R58" s="80"/>
    </row>
    <row r="59" spans="3:22" x14ac:dyDescent="0.2">
      <c r="D59" s="40" t="s">
        <v>34</v>
      </c>
      <c r="E59" s="41"/>
      <c r="F59" s="42"/>
      <c r="G59" s="63">
        <f>'1. Arequipa'!F59+'2. Cusco'!F59+'3. Madre de Dios'!F59+'4. Moquegua'!F59+'5. Puno'!F59+'6. Tacna'!F59</f>
        <v>894421</v>
      </c>
      <c r="H59" s="63">
        <f>'1. Arequipa'!G59+'2. Cusco'!G59+'3. Madre de Dios'!G59+'4. Moquegua'!G59+'5. Puno'!G59+'6. Tacna'!G59</f>
        <v>693687</v>
      </c>
      <c r="I59" s="63">
        <f>'1. Arequipa'!H59+'2. Cusco'!H59+'3. Madre de Dios'!H59+'4. Moquegua'!H59+'5. Puno'!H59+'6. Tacna'!H59</f>
        <v>832211</v>
      </c>
      <c r="J59" s="63">
        <f>'1. Arequipa'!I59+'2. Cusco'!I59+'3. Madre de Dios'!I59+'4. Moquegua'!I59+'5. Puno'!I59+'6. Tacna'!I59</f>
        <v>1149925</v>
      </c>
      <c r="K59" s="63">
        <f>'1. Arequipa'!J59+'2. Cusco'!J59+'3. Madre de Dios'!J59+'4. Moquegua'!J59+'5. Puno'!J59+'6. Tacna'!J59</f>
        <v>1123186</v>
      </c>
      <c r="L59" s="63">
        <f>'1. Arequipa'!K59+'2. Cusco'!K59+'3. Madre de Dios'!K59+'4. Moquegua'!K59+'5. Puno'!K59+'6. Tacna'!K59</f>
        <v>1039072</v>
      </c>
      <c r="M59" s="63">
        <f>'1. Arequipa'!L59+'2. Cusco'!L59+'3. Madre de Dios'!L59+'4. Moquegua'!L59+'5. Puno'!L59+'6. Tacna'!L59</f>
        <v>1052544</v>
      </c>
      <c r="N59" s="63">
        <f>'1. Arequipa'!M59+'2. Cusco'!M59+'3. Madre de Dios'!M59+'4. Moquegua'!M59+'5. Puno'!M59+'6. Tacna'!M59</f>
        <v>1035104</v>
      </c>
      <c r="R59" s="80"/>
    </row>
    <row r="60" spans="3:22" x14ac:dyDescent="0.2">
      <c r="D60" s="40" t="s">
        <v>35</v>
      </c>
      <c r="E60" s="41"/>
      <c r="F60" s="42"/>
      <c r="G60" s="63">
        <f>'1. Arequipa'!F60+'2. Cusco'!F60+'3. Madre de Dios'!F60+'4. Moquegua'!F60+'5. Puno'!F60+'6. Tacna'!F60</f>
        <v>6106342</v>
      </c>
      <c r="H60" s="63">
        <f>'1. Arequipa'!G60+'2. Cusco'!G60+'3. Madre de Dios'!G60+'4. Moquegua'!G60+'5. Puno'!G60+'6. Tacna'!G60</f>
        <v>6237787</v>
      </c>
      <c r="I60" s="63">
        <f>'1. Arequipa'!H60+'2. Cusco'!H60+'3. Madre de Dios'!H60+'4. Moquegua'!H60+'5. Puno'!H60+'6. Tacna'!H60</f>
        <v>5469187</v>
      </c>
      <c r="J60" s="63">
        <f>'1. Arequipa'!I60+'2. Cusco'!I60+'3. Madre de Dios'!I60+'4. Moquegua'!I60+'5. Puno'!I60+'6. Tacna'!I60</f>
        <v>5783308</v>
      </c>
      <c r="K60" s="63">
        <f>'1. Arequipa'!J60+'2. Cusco'!J60+'3. Madre de Dios'!J60+'4. Moquegua'!J60+'5. Puno'!J60+'6. Tacna'!J60</f>
        <v>6056408</v>
      </c>
      <c r="L60" s="63">
        <f>'1. Arequipa'!K60+'2. Cusco'!K60+'3. Madre de Dios'!K60+'4. Moquegua'!K60+'5. Puno'!K60+'6. Tacna'!K60</f>
        <v>6502247</v>
      </c>
      <c r="M60" s="63">
        <f>'1. Arequipa'!L60+'2. Cusco'!L60+'3. Madre de Dios'!L60+'4. Moquegua'!L60+'5. Puno'!L60+'6. Tacna'!L60</f>
        <v>6405423</v>
      </c>
      <c r="N60" s="63">
        <f>'1. Arequipa'!M60+'2. Cusco'!M60+'3. Madre de Dios'!M60+'4. Moquegua'!M60+'5. Puno'!M60+'6. Tacna'!M60</f>
        <v>5044283</v>
      </c>
      <c r="R60" s="80"/>
    </row>
    <row r="61" spans="3:22" x14ac:dyDescent="0.2">
      <c r="D61" s="40" t="s">
        <v>36</v>
      </c>
      <c r="E61" s="41"/>
      <c r="F61" s="42"/>
      <c r="G61" s="63">
        <f>'1. Arequipa'!F61+'2. Cusco'!F61+'3. Madre de Dios'!F61+'4. Moquegua'!F61+'5. Puno'!F61+'6. Tacna'!F61</f>
        <v>6123016</v>
      </c>
      <c r="H61" s="63">
        <f>'1. Arequipa'!G61+'2. Cusco'!G61+'3. Madre de Dios'!G61+'4. Moquegua'!G61+'5. Puno'!G61+'6. Tacna'!G61</f>
        <v>6304534</v>
      </c>
      <c r="I61" s="63">
        <f>'1. Arequipa'!H61+'2. Cusco'!H61+'3. Madre de Dios'!H61+'4. Moquegua'!H61+'5. Puno'!H61+'6. Tacna'!H61</f>
        <v>6450500</v>
      </c>
      <c r="J61" s="63">
        <f>'1. Arequipa'!I61+'2. Cusco'!I61+'3. Madre de Dios'!I61+'4. Moquegua'!I61+'5. Puno'!I61+'6. Tacna'!I61</f>
        <v>6600167</v>
      </c>
      <c r="K61" s="63">
        <f>'1. Arequipa'!J61+'2. Cusco'!J61+'3. Madre de Dios'!J61+'4. Moquegua'!J61+'5. Puno'!J61+'6. Tacna'!J61</f>
        <v>6693971</v>
      </c>
      <c r="L61" s="63">
        <f>'1. Arequipa'!K61+'2. Cusco'!K61+'3. Madre de Dios'!K61+'4. Moquegua'!K61+'5. Puno'!K61+'6. Tacna'!K61</f>
        <v>6875246</v>
      </c>
      <c r="M61" s="63">
        <f>'1. Arequipa'!L61+'2. Cusco'!L61+'3. Madre de Dios'!L61+'4. Moquegua'!L61+'5. Puno'!L61+'6. Tacna'!L61</f>
        <v>7048020</v>
      </c>
      <c r="N61" s="63">
        <f>'1. Arequipa'!M61+'2. Cusco'!M61+'3. Madre de Dios'!M61+'4. Moquegua'!M61+'5. Puno'!M61+'6. Tacna'!M61</f>
        <v>6044434</v>
      </c>
      <c r="R61" s="80"/>
    </row>
    <row r="62" spans="3:22" x14ac:dyDescent="0.2">
      <c r="D62" s="40" t="s">
        <v>37</v>
      </c>
      <c r="E62" s="41"/>
      <c r="F62" s="42"/>
      <c r="G62" s="63">
        <f>'1. Arequipa'!F62+'2. Cusco'!F62+'3. Madre de Dios'!F62+'4. Moquegua'!F62+'5. Puno'!F62+'6. Tacna'!F62</f>
        <v>3345163</v>
      </c>
      <c r="H62" s="63">
        <f>'1. Arequipa'!G62+'2. Cusco'!G62+'3. Madre de Dios'!G62+'4. Moquegua'!G62+'5. Puno'!G62+'6. Tacna'!G62</f>
        <v>3438868</v>
      </c>
      <c r="I62" s="63">
        <f>'1. Arequipa'!H62+'2. Cusco'!H62+'3. Madre de Dios'!H62+'4. Moquegua'!H62+'5. Puno'!H62+'6. Tacna'!H62</f>
        <v>3595114</v>
      </c>
      <c r="J62" s="63">
        <f>'1. Arequipa'!I62+'2. Cusco'!I62+'3. Madre de Dios'!I62+'4. Moquegua'!I62+'5. Puno'!I62+'6. Tacna'!I62</f>
        <v>3764716</v>
      </c>
      <c r="K62" s="63">
        <f>'1. Arequipa'!J62+'2. Cusco'!J62+'3. Madre de Dios'!J62+'4. Moquegua'!J62+'5. Puno'!J62+'6. Tacna'!J62</f>
        <v>3905081</v>
      </c>
      <c r="L62" s="63">
        <f>'1. Arequipa'!K62+'2. Cusco'!K62+'3. Madre de Dios'!K62+'4. Moquegua'!K62+'5. Puno'!K62+'6. Tacna'!K62</f>
        <v>4123399</v>
      </c>
      <c r="M62" s="63">
        <f>'1. Arequipa'!L62+'2. Cusco'!L62+'3. Madre de Dios'!L62+'4. Moquegua'!L62+'5. Puno'!L62+'6. Tacna'!L62</f>
        <v>4241768</v>
      </c>
      <c r="N62" s="63">
        <f>'1. Arequipa'!M62+'2. Cusco'!M62+'3. Madre de Dios'!M62+'4. Moquegua'!M62+'5. Puno'!M62+'6. Tacna'!M62</f>
        <v>3150150</v>
      </c>
      <c r="R62" s="80"/>
    </row>
    <row r="63" spans="3:22" x14ac:dyDescent="0.2">
      <c r="D63" s="40" t="s">
        <v>38</v>
      </c>
      <c r="E63" s="41"/>
      <c r="F63" s="42"/>
      <c r="G63" s="63">
        <f>'1. Arequipa'!F63+'2. Cusco'!F63+'3. Madre de Dios'!F63+'4. Moquegua'!F63+'5. Puno'!F63+'6. Tacna'!F63</f>
        <v>1737813</v>
      </c>
      <c r="H63" s="63">
        <f>'1. Arequipa'!G63+'2. Cusco'!G63+'3. Madre de Dios'!G63+'4. Moquegua'!G63+'5. Puno'!G63+'6. Tacna'!G63</f>
        <v>1824690</v>
      </c>
      <c r="I63" s="63">
        <f>'1. Arequipa'!H63+'2. Cusco'!H63+'3. Madre de Dios'!H63+'4. Moquegua'!H63+'5. Puno'!H63+'6. Tacna'!H63</f>
        <v>1891893</v>
      </c>
      <c r="J63" s="63">
        <f>'1. Arequipa'!I63+'2. Cusco'!I63+'3. Madre de Dios'!I63+'4. Moquegua'!I63+'5. Puno'!I63+'6. Tacna'!I63</f>
        <v>1961446</v>
      </c>
      <c r="K63" s="63">
        <f>'1. Arequipa'!J63+'2. Cusco'!J63+'3. Madre de Dios'!J63+'4. Moquegua'!J63+'5. Puno'!J63+'6. Tacna'!J63</f>
        <v>1988596</v>
      </c>
      <c r="L63" s="63">
        <f>'1. Arequipa'!K63+'2. Cusco'!K63+'3. Madre de Dios'!K63+'4. Moquegua'!K63+'5. Puno'!K63+'6. Tacna'!K63</f>
        <v>2078982</v>
      </c>
      <c r="M63" s="63">
        <f>'1. Arequipa'!L63+'2. Cusco'!L63+'3. Madre de Dios'!L63+'4. Moquegua'!L63+'5. Puno'!L63+'6. Tacna'!L63</f>
        <v>2158466</v>
      </c>
      <c r="N63" s="63">
        <f>'1. Arequipa'!M63+'2. Cusco'!M63+'3. Madre de Dios'!M63+'4. Moquegua'!M63+'5. Puno'!M63+'6. Tacna'!M63</f>
        <v>1000078</v>
      </c>
      <c r="R63" s="80"/>
    </row>
    <row r="64" spans="3:22" x14ac:dyDescent="0.2">
      <c r="D64" s="40" t="s">
        <v>39</v>
      </c>
      <c r="E64" s="41"/>
      <c r="F64" s="42"/>
      <c r="G64" s="63">
        <f>'1. Arequipa'!F64+'2. Cusco'!F64+'3. Madre de Dios'!F64+'4. Moquegua'!F64+'5. Puno'!F64+'6. Tacna'!F64</f>
        <v>1608510</v>
      </c>
      <c r="H64" s="63">
        <f>'1. Arequipa'!G64+'2. Cusco'!G64+'3. Madre de Dios'!G64+'4. Moquegua'!G64+'5. Puno'!G64+'6. Tacna'!G64</f>
        <v>1771822</v>
      </c>
      <c r="I64" s="63">
        <f>'1. Arequipa'!H64+'2. Cusco'!H64+'3. Madre de Dios'!H64+'4. Moquegua'!H64+'5. Puno'!H64+'6. Tacna'!H64</f>
        <v>1945298</v>
      </c>
      <c r="J64" s="63">
        <f>'1. Arequipa'!I64+'2. Cusco'!I64+'3. Madre de Dios'!I64+'4. Moquegua'!I64+'5. Puno'!I64+'6. Tacna'!I64</f>
        <v>2128980</v>
      </c>
      <c r="K64" s="63">
        <f>'1. Arequipa'!J64+'2. Cusco'!J64+'3. Madre de Dios'!J64+'4. Moquegua'!J64+'5. Puno'!J64+'6. Tacna'!J64</f>
        <v>2303828</v>
      </c>
      <c r="L64" s="63">
        <f>'1. Arequipa'!K64+'2. Cusco'!K64+'3. Madre de Dios'!K64+'4. Moquegua'!K64+'5. Puno'!K64+'6. Tacna'!K64</f>
        <v>2415671</v>
      </c>
      <c r="M64" s="63">
        <f>'1. Arequipa'!L64+'2. Cusco'!L64+'3. Madre de Dios'!L64+'4. Moquegua'!L64+'5. Puno'!L64+'6. Tacna'!L64</f>
        <v>2603600</v>
      </c>
      <c r="N64" s="63">
        <f>'1. Arequipa'!M64+'2. Cusco'!M64+'3. Madre de Dios'!M64+'4. Moquegua'!M64+'5. Puno'!M64+'6. Tacna'!M64</f>
        <v>2790419</v>
      </c>
      <c r="R64" s="80"/>
    </row>
    <row r="65" spans="3:22" x14ac:dyDescent="0.2">
      <c r="D65" s="40" t="s">
        <v>40</v>
      </c>
      <c r="E65" s="41"/>
      <c r="F65" s="42"/>
      <c r="G65" s="63">
        <f>'1. Arequipa'!F65+'2. Cusco'!F65+'3. Madre de Dios'!F65+'4. Moquegua'!F65+'5. Puno'!F65+'6. Tacna'!F65</f>
        <v>2673379</v>
      </c>
      <c r="H65" s="63">
        <f>'1. Arequipa'!G65+'2. Cusco'!G65+'3. Madre de Dios'!G65+'4. Moquegua'!G65+'5. Puno'!G65+'6. Tacna'!G65</f>
        <v>2813357</v>
      </c>
      <c r="I65" s="63">
        <f>'1. Arequipa'!H65+'2. Cusco'!H65+'3. Madre de Dios'!H65+'4. Moquegua'!H65+'5. Puno'!H65+'6. Tacna'!H65</f>
        <v>2888042</v>
      </c>
      <c r="J65" s="63">
        <f>'1. Arequipa'!I65+'2. Cusco'!I65+'3. Madre de Dios'!I65+'4. Moquegua'!I65+'5. Puno'!I65+'6. Tacna'!I65</f>
        <v>3005637</v>
      </c>
      <c r="K65" s="63">
        <f>'1. Arequipa'!J65+'2. Cusco'!J65+'3. Madre de Dios'!J65+'4. Moquegua'!J65+'5. Puno'!J65+'6. Tacna'!J65</f>
        <v>3143501</v>
      </c>
      <c r="L65" s="63">
        <f>'1. Arequipa'!K65+'2. Cusco'!K65+'3. Madre de Dios'!K65+'4. Moquegua'!K65+'5. Puno'!K65+'6. Tacna'!K65</f>
        <v>3275530</v>
      </c>
      <c r="M65" s="63">
        <f>'1. Arequipa'!L65+'2. Cusco'!L65+'3. Madre de Dios'!L65+'4. Moquegua'!L65+'5. Puno'!L65+'6. Tacna'!L65</f>
        <v>3388232</v>
      </c>
      <c r="N65" s="63">
        <f>'1. Arequipa'!M65+'2. Cusco'!M65+'3. Madre de Dios'!M65+'4. Moquegua'!M65+'5. Puno'!M65+'6. Tacna'!M65</f>
        <v>3526282</v>
      </c>
      <c r="R65" s="80"/>
    </row>
    <row r="66" spans="3:22" x14ac:dyDescent="0.2">
      <c r="D66" s="40" t="s">
        <v>41</v>
      </c>
      <c r="E66" s="41"/>
      <c r="F66" s="42"/>
      <c r="G66" s="63">
        <f>'1. Arequipa'!F66+'2. Cusco'!F66+'3. Madre de Dios'!F66+'4. Moquegua'!F66+'5. Puno'!F66+'6. Tacna'!F66</f>
        <v>9754761</v>
      </c>
      <c r="H66" s="63">
        <f>'1. Arequipa'!G66+'2. Cusco'!G66+'3. Madre de Dios'!G66+'4. Moquegua'!G66+'5. Puno'!G66+'6. Tacna'!G66</f>
        <v>10162181</v>
      </c>
      <c r="I66" s="63">
        <f>'1. Arequipa'!H66+'2. Cusco'!H66+'3. Madre de Dios'!H66+'4. Moquegua'!H66+'5. Puno'!H66+'6. Tacna'!H66</f>
        <v>10635980</v>
      </c>
      <c r="J66" s="63">
        <f>'1. Arequipa'!I66+'2. Cusco'!I66+'3. Madre de Dios'!I66+'4. Moquegua'!I66+'5. Puno'!I66+'6. Tacna'!I66</f>
        <v>11041168</v>
      </c>
      <c r="K66" s="63">
        <f>'1. Arequipa'!J66+'2. Cusco'!J66+'3. Madre de Dios'!J66+'4. Moquegua'!J66+'5. Puno'!J66+'6. Tacna'!J66</f>
        <v>11332064</v>
      </c>
      <c r="L66" s="63">
        <f>'1. Arequipa'!K66+'2. Cusco'!K66+'3. Madre de Dios'!K66+'4. Moquegua'!K66+'5. Puno'!K66+'6. Tacna'!K66</f>
        <v>11839759</v>
      </c>
      <c r="M66" s="63">
        <f>'1. Arequipa'!L66+'2. Cusco'!L66+'3. Madre de Dios'!L66+'4. Moquegua'!L66+'5. Puno'!L66+'6. Tacna'!L66</f>
        <v>12291847</v>
      </c>
      <c r="N66" s="63">
        <f>'1. Arequipa'!M66+'2. Cusco'!M66+'3. Madre de Dios'!M66+'4. Moquegua'!M66+'5. Puno'!M66+'6. Tacna'!M66</f>
        <v>11598521</v>
      </c>
      <c r="R66" s="80"/>
    </row>
    <row r="67" spans="3:22" x14ac:dyDescent="0.2">
      <c r="D67" s="48" t="s">
        <v>42</v>
      </c>
      <c r="E67" s="46"/>
      <c r="F67" s="47"/>
      <c r="G67" s="64">
        <f>'1. Arequipa'!F67+'2. Cusco'!F67+'3. Madre de Dios'!F67+'4. Moquegua'!F67+'5. Puno'!F67+'6. Tacna'!F67</f>
        <v>68252722</v>
      </c>
      <c r="H67" s="64">
        <f>'1. Arequipa'!G67+'2. Cusco'!G67+'3. Madre de Dios'!G67+'4. Moquegua'!G67+'5. Puno'!G67+'6. Tacna'!G67</f>
        <v>68372743</v>
      </c>
      <c r="I67" s="64">
        <f>'1. Arequipa'!H67+'2. Cusco'!H67+'3. Madre de Dios'!H67+'4. Moquegua'!H67+'5. Puno'!H67+'6. Tacna'!H67</f>
        <v>70755106</v>
      </c>
      <c r="J67" s="64">
        <f>'1. Arequipa'!I67+'2. Cusco'!I67+'3. Madre de Dios'!I67+'4. Moquegua'!I67+'5. Puno'!I67+'6. Tacna'!I67</f>
        <v>78402842</v>
      </c>
      <c r="K67" s="64">
        <f>'1. Arequipa'!J67+'2. Cusco'!J67+'3. Madre de Dios'!J67+'4. Moquegua'!J67+'5. Puno'!J67+'6. Tacna'!J67</f>
        <v>79426720</v>
      </c>
      <c r="L67" s="64">
        <f>'1. Arequipa'!K67+'2. Cusco'!K67+'3. Madre de Dios'!K67+'4. Moquegua'!K67+'5. Puno'!K67+'6. Tacna'!K67</f>
        <v>81026602</v>
      </c>
      <c r="M67" s="64">
        <f>'1. Arequipa'!L67+'2. Cusco'!L67+'3. Madre de Dios'!L67+'4. Moquegua'!L67+'5. Puno'!L67+'6. Tacna'!L67</f>
        <v>82494304</v>
      </c>
      <c r="N67" s="64">
        <f>'1. Arequipa'!M67+'2. Cusco'!M67+'3. Madre de Dios'!M67+'4. Moquegua'!M67+'5. Puno'!M67+'6. Tacna'!M67</f>
        <v>73155612</v>
      </c>
    </row>
    <row r="68" spans="3:22" x14ac:dyDescent="0.2">
      <c r="H68" s="65">
        <f t="shared" ref="H68" si="6">+H67/G67-1</f>
        <v>1.758479317498951E-3</v>
      </c>
      <c r="I68" s="65">
        <f t="shared" ref="I68" si="7">+I67/H67-1</f>
        <v>3.4843753453039028E-2</v>
      </c>
      <c r="J68" s="65">
        <f t="shared" ref="J68" si="8">+J67/I67-1</f>
        <v>0.10808740785435322</v>
      </c>
      <c r="K68" s="65">
        <f t="shared" ref="K68" si="9">+K67/J67-1</f>
        <v>1.3059194971529298E-2</v>
      </c>
      <c r="L68" s="65">
        <f t="shared" ref="L68:M68" si="10">+L67/K67-1</f>
        <v>2.0142868797805136E-2</v>
      </c>
      <c r="M68" s="65">
        <f t="shared" si="10"/>
        <v>1.8113828838583146E-2</v>
      </c>
      <c r="N68" s="65">
        <f>+N67/M67-1</f>
        <v>-0.11320408255096015</v>
      </c>
    </row>
    <row r="70" spans="3:22" x14ac:dyDescent="0.2">
      <c r="C70" s="28"/>
      <c r="D70" s="28"/>
      <c r="E70" s="28"/>
      <c r="F70" s="28"/>
    </row>
    <row r="71" spans="3:22" ht="15" x14ac:dyDescent="0.25">
      <c r="C71" s="54" t="s">
        <v>55</v>
      </c>
      <c r="D71" s="38"/>
      <c r="E71" s="38"/>
      <c r="F71" s="38"/>
      <c r="G71" s="29"/>
      <c r="H71" s="3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3" spans="3:22" x14ac:dyDescent="0.2">
      <c r="D73" s="49" t="s">
        <v>29</v>
      </c>
      <c r="E73" s="43"/>
      <c r="F73" s="44"/>
      <c r="G73" s="66">
        <v>2013</v>
      </c>
      <c r="H73" s="66">
        <v>2014</v>
      </c>
      <c r="I73" s="66">
        <v>2015</v>
      </c>
      <c r="J73" s="66">
        <v>2016</v>
      </c>
      <c r="K73" s="66">
        <v>2017</v>
      </c>
      <c r="L73" s="66">
        <v>2018</v>
      </c>
      <c r="M73" s="66">
        <v>2019</v>
      </c>
      <c r="N73" s="66">
        <v>2020</v>
      </c>
    </row>
    <row r="74" spans="3:22" x14ac:dyDescent="0.2">
      <c r="D74" s="40" t="s">
        <v>30</v>
      </c>
      <c r="E74" s="41"/>
      <c r="F74" s="42"/>
      <c r="G74" s="39">
        <f>G55/G$67*100</f>
        <v>6.4372143282432015</v>
      </c>
      <c r="H74" s="39">
        <f t="shared" ref="H74:N74" si="11">H55/H$67*100</f>
        <v>6.6335249998672712</v>
      </c>
      <c r="I74" s="39">
        <f t="shared" si="11"/>
        <v>6.2621515965222345</v>
      </c>
      <c r="J74" s="39">
        <f t="shared" si="11"/>
        <v>5.8196053658361011</v>
      </c>
      <c r="K74" s="39">
        <f t="shared" si="11"/>
        <v>5.9771006532814148</v>
      </c>
      <c r="L74" s="39">
        <f t="shared" si="11"/>
        <v>6.3189605310117773</v>
      </c>
      <c r="M74" s="39">
        <f t="shared" si="11"/>
        <v>6.2949255260096511</v>
      </c>
      <c r="N74" s="39">
        <f t="shared" si="11"/>
        <v>7.023457065740903</v>
      </c>
    </row>
    <row r="75" spans="3:22" x14ac:dyDescent="0.2">
      <c r="D75" s="40" t="s">
        <v>31</v>
      </c>
      <c r="E75" s="41"/>
      <c r="F75" s="42"/>
      <c r="G75" s="39">
        <f t="shared" ref="G75:N85" si="12">G56/G$67*100</f>
        <v>0.24650445443040353</v>
      </c>
      <c r="H75" s="39">
        <f t="shared" si="12"/>
        <v>0.27479078907218918</v>
      </c>
      <c r="I75" s="39">
        <f t="shared" si="12"/>
        <v>0.26697295881374272</v>
      </c>
      <c r="J75" s="39">
        <f t="shared" si="12"/>
        <v>0.24681758347484392</v>
      </c>
      <c r="K75" s="39">
        <f t="shared" si="12"/>
        <v>0.24666384309965211</v>
      </c>
      <c r="L75" s="39">
        <f t="shared" si="12"/>
        <v>0.30213657484982526</v>
      </c>
      <c r="M75" s="39">
        <f t="shared" si="12"/>
        <v>0.33066282976337374</v>
      </c>
      <c r="N75" s="39">
        <f t="shared" si="12"/>
        <v>0.26053503591768185</v>
      </c>
    </row>
    <row r="76" spans="3:22" x14ac:dyDescent="0.2">
      <c r="D76" s="40" t="s">
        <v>32</v>
      </c>
      <c r="E76" s="41"/>
      <c r="F76" s="42"/>
      <c r="G76" s="39">
        <f t="shared" si="12"/>
        <v>31.802929412837187</v>
      </c>
      <c r="H76" s="39">
        <f t="shared" si="12"/>
        <v>30.422093786700938</v>
      </c>
      <c r="I76" s="39">
        <f t="shared" si="12"/>
        <v>32.449183243397307</v>
      </c>
      <c r="J76" s="39">
        <f t="shared" si="12"/>
        <v>36.753602630884224</v>
      </c>
      <c r="K76" s="39">
        <f t="shared" si="12"/>
        <v>35.857666034805412</v>
      </c>
      <c r="L76" s="39">
        <f t="shared" si="12"/>
        <v>34.257628130573707</v>
      </c>
      <c r="M76" s="39">
        <f t="shared" si="12"/>
        <v>34.408829002302994</v>
      </c>
      <c r="N76" s="39">
        <f t="shared" si="12"/>
        <v>34.018721625895218</v>
      </c>
    </row>
    <row r="77" spans="3:22" x14ac:dyDescent="0.2">
      <c r="D77" s="40" t="s">
        <v>33</v>
      </c>
      <c r="E77" s="41"/>
      <c r="F77" s="42"/>
      <c r="G77" s="39">
        <f t="shared" si="12"/>
        <v>14.272151665980443</v>
      </c>
      <c r="H77" s="39">
        <f t="shared" si="12"/>
        <v>14.043596290995666</v>
      </c>
      <c r="I77" s="39">
        <f t="shared" si="12"/>
        <v>13.380996136165777</v>
      </c>
      <c r="J77" s="39">
        <f t="shared" si="12"/>
        <v>11.983466109557609</v>
      </c>
      <c r="K77" s="39">
        <f t="shared" si="12"/>
        <v>11.905546395469937</v>
      </c>
      <c r="L77" s="39">
        <f t="shared" si="12"/>
        <v>12.038088429279066</v>
      </c>
      <c r="M77" s="39">
        <f t="shared" si="12"/>
        <v>11.459393608557507</v>
      </c>
      <c r="N77" s="39">
        <f t="shared" si="12"/>
        <v>11.96229210685846</v>
      </c>
    </row>
    <row r="78" spans="3:22" x14ac:dyDescent="0.2">
      <c r="D78" s="40" t="s">
        <v>34</v>
      </c>
      <c r="E78" s="41"/>
      <c r="F78" s="42"/>
      <c r="G78" s="39">
        <f t="shared" si="12"/>
        <v>1.3104546951255658</v>
      </c>
      <c r="H78" s="39">
        <f t="shared" si="12"/>
        <v>1.0145665795505674</v>
      </c>
      <c r="I78" s="39">
        <f t="shared" si="12"/>
        <v>1.176185079844273</v>
      </c>
      <c r="J78" s="39">
        <f t="shared" si="12"/>
        <v>1.4666879039920517</v>
      </c>
      <c r="K78" s="39">
        <f t="shared" si="12"/>
        <v>1.4141160556548225</v>
      </c>
      <c r="L78" s="39">
        <f t="shared" si="12"/>
        <v>1.2823837781078369</v>
      </c>
      <c r="M78" s="39">
        <f t="shared" si="12"/>
        <v>1.2758990002509749</v>
      </c>
      <c r="N78" s="39">
        <f t="shared" si="12"/>
        <v>1.4149345097406882</v>
      </c>
    </row>
    <row r="79" spans="3:22" x14ac:dyDescent="0.2">
      <c r="D79" s="40" t="s">
        <v>35</v>
      </c>
      <c r="E79" s="41"/>
      <c r="F79" s="42"/>
      <c r="G79" s="39">
        <f t="shared" si="12"/>
        <v>8.9466644275374101</v>
      </c>
      <c r="H79" s="39">
        <f t="shared" si="12"/>
        <v>9.123207182136893</v>
      </c>
      <c r="I79" s="39">
        <f t="shared" si="12"/>
        <v>7.729741794182317</v>
      </c>
      <c r="J79" s="39">
        <f t="shared" si="12"/>
        <v>7.3764009728116742</v>
      </c>
      <c r="K79" s="39">
        <f t="shared" si="12"/>
        <v>7.6251518380716217</v>
      </c>
      <c r="L79" s="39">
        <f t="shared" si="12"/>
        <v>8.0248299194380639</v>
      </c>
      <c r="M79" s="39">
        <f t="shared" si="12"/>
        <v>7.7646851835976456</v>
      </c>
      <c r="N79" s="39">
        <f t="shared" si="12"/>
        <v>6.8952782460489841</v>
      </c>
    </row>
    <row r="80" spans="3:22" x14ac:dyDescent="0.2">
      <c r="D80" s="40" t="s">
        <v>36</v>
      </c>
      <c r="E80" s="41"/>
      <c r="F80" s="42"/>
      <c r="G80" s="39">
        <f t="shared" si="12"/>
        <v>8.9710942224399481</v>
      </c>
      <c r="H80" s="39">
        <f t="shared" si="12"/>
        <v>9.220829417360072</v>
      </c>
      <c r="I80" s="39">
        <f t="shared" si="12"/>
        <v>9.1166565420734447</v>
      </c>
      <c r="J80" s="39">
        <f t="shared" si="12"/>
        <v>8.41827519466705</v>
      </c>
      <c r="K80" s="39">
        <f t="shared" si="12"/>
        <v>8.4278577788431903</v>
      </c>
      <c r="L80" s="39">
        <f t="shared" si="12"/>
        <v>8.485171326819307</v>
      </c>
      <c r="M80" s="39">
        <f t="shared" si="12"/>
        <v>8.5436444193771255</v>
      </c>
      <c r="N80" s="39">
        <f t="shared" si="12"/>
        <v>8.2624337829338366</v>
      </c>
    </row>
    <row r="81" spans="4:14" x14ac:dyDescent="0.2">
      <c r="D81" s="40" t="s">
        <v>37</v>
      </c>
      <c r="E81" s="41"/>
      <c r="F81" s="42"/>
      <c r="G81" s="39">
        <f t="shared" si="12"/>
        <v>4.9011422577402843</v>
      </c>
      <c r="H81" s="39">
        <f t="shared" si="12"/>
        <v>5.0295890571481099</v>
      </c>
      <c r="I81" s="39">
        <f t="shared" si="12"/>
        <v>5.0810665169521476</v>
      </c>
      <c r="J81" s="39">
        <f t="shared" si="12"/>
        <v>4.8017596096835371</v>
      </c>
      <c r="K81" s="39">
        <f t="shared" si="12"/>
        <v>4.9165834872697749</v>
      </c>
      <c r="L81" s="39">
        <f t="shared" si="12"/>
        <v>5.0889447394079292</v>
      </c>
      <c r="M81" s="39">
        <f t="shared" si="12"/>
        <v>5.1418919783843497</v>
      </c>
      <c r="N81" s="39">
        <f t="shared" si="12"/>
        <v>4.3060947942038945</v>
      </c>
    </row>
    <row r="82" spans="4:14" x14ac:dyDescent="0.2">
      <c r="D82" s="40" t="s">
        <v>38</v>
      </c>
      <c r="E82" s="41"/>
      <c r="F82" s="42"/>
      <c r="G82" s="39">
        <f t="shared" si="12"/>
        <v>2.5461446065110782</v>
      </c>
      <c r="H82" s="39">
        <f t="shared" si="12"/>
        <v>2.6687389154476366</v>
      </c>
      <c r="I82" s="39">
        <f t="shared" si="12"/>
        <v>2.6738607387571434</v>
      </c>
      <c r="J82" s="39">
        <f t="shared" si="12"/>
        <v>2.5017536991835065</v>
      </c>
      <c r="K82" s="39">
        <f t="shared" si="12"/>
        <v>2.5036864168632418</v>
      </c>
      <c r="L82" s="39">
        <f t="shared" si="12"/>
        <v>2.5658017844559247</v>
      </c>
      <c r="M82" s="39">
        <f t="shared" si="12"/>
        <v>2.6165030739576882</v>
      </c>
      <c r="N82" s="39">
        <f t="shared" si="12"/>
        <v>1.3670557495985407</v>
      </c>
    </row>
    <row r="83" spans="4:14" x14ac:dyDescent="0.2">
      <c r="D83" s="40" t="s">
        <v>39</v>
      </c>
      <c r="E83" s="41"/>
      <c r="F83" s="42"/>
      <c r="G83" s="39">
        <f t="shared" si="12"/>
        <v>2.3566972171454204</v>
      </c>
      <c r="H83" s="39">
        <f t="shared" si="12"/>
        <v>2.5914157049396129</v>
      </c>
      <c r="I83" s="39">
        <f t="shared" si="12"/>
        <v>2.7493393904321195</v>
      </c>
      <c r="J83" s="39">
        <f t="shared" si="12"/>
        <v>2.7154372796843256</v>
      </c>
      <c r="K83" s="39">
        <f t="shared" si="12"/>
        <v>2.9005704881178525</v>
      </c>
      <c r="L83" s="39">
        <f t="shared" si="12"/>
        <v>2.9813307486348744</v>
      </c>
      <c r="M83" s="39">
        <f t="shared" si="12"/>
        <v>3.156096692445578</v>
      </c>
      <c r="N83" s="39">
        <f t="shared" si="12"/>
        <v>3.8143608175952379</v>
      </c>
    </row>
    <row r="84" spans="4:14" x14ac:dyDescent="0.2">
      <c r="D84" s="40" t="s">
        <v>40</v>
      </c>
      <c r="E84" s="41"/>
      <c r="F84" s="42"/>
      <c r="G84" s="39">
        <f t="shared" si="12"/>
        <v>3.9168826116561326</v>
      </c>
      <c r="H84" s="39">
        <f t="shared" si="12"/>
        <v>4.1147347269656862</v>
      </c>
      <c r="I84" s="39">
        <f t="shared" si="12"/>
        <v>4.0817435846962056</v>
      </c>
      <c r="J84" s="39">
        <f t="shared" si="12"/>
        <v>3.8335816959288289</v>
      </c>
      <c r="K84" s="39">
        <f t="shared" si="12"/>
        <v>3.9577373961810332</v>
      </c>
      <c r="L84" s="39">
        <f t="shared" si="12"/>
        <v>4.0425365486757059</v>
      </c>
      <c r="M84" s="39">
        <f t="shared" si="12"/>
        <v>4.1072314520042497</v>
      </c>
      <c r="N84" s="39">
        <f t="shared" si="12"/>
        <v>4.8202481034537721</v>
      </c>
    </row>
    <row r="85" spans="4:14" x14ac:dyDescent="0.2">
      <c r="D85" s="40" t="s">
        <v>41</v>
      </c>
      <c r="E85" s="41"/>
      <c r="F85" s="42"/>
      <c r="G85" s="39">
        <f t="shared" si="12"/>
        <v>14.292120100352919</v>
      </c>
      <c r="H85" s="39">
        <f t="shared" si="12"/>
        <v>14.862912549815356</v>
      </c>
      <c r="I85" s="39">
        <f t="shared" si="12"/>
        <v>15.032102418163291</v>
      </c>
      <c r="J85" s="39">
        <f t="shared" si="12"/>
        <v>14.082611954296247</v>
      </c>
      <c r="K85" s="39">
        <f t="shared" si="12"/>
        <v>14.267319612342044</v>
      </c>
      <c r="L85" s="39">
        <f t="shared" si="12"/>
        <v>14.612187488745981</v>
      </c>
      <c r="M85" s="39">
        <f t="shared" si="12"/>
        <v>14.900237233348863</v>
      </c>
      <c r="N85" s="39">
        <f t="shared" si="12"/>
        <v>15.854588162012778</v>
      </c>
    </row>
    <row r="86" spans="4:14" x14ac:dyDescent="0.2">
      <c r="D86" s="48" t="s">
        <v>42</v>
      </c>
      <c r="E86" s="46"/>
      <c r="F86" s="47"/>
      <c r="G86" s="67">
        <f>SUM(G74:G85)</f>
        <v>100</v>
      </c>
      <c r="H86" s="67">
        <f t="shared" ref="H86:N86" si="13">SUM(H74:H85)</f>
        <v>100</v>
      </c>
      <c r="I86" s="67">
        <f t="shared" si="13"/>
        <v>99.999999999999986</v>
      </c>
      <c r="J86" s="67">
        <f t="shared" si="13"/>
        <v>100</v>
      </c>
      <c r="K86" s="67">
        <f t="shared" si="13"/>
        <v>100</v>
      </c>
      <c r="L86" s="67">
        <f t="shared" si="13"/>
        <v>100</v>
      </c>
      <c r="M86" s="67">
        <f t="shared" si="13"/>
        <v>100</v>
      </c>
      <c r="N86" s="67">
        <f t="shared" si="13"/>
        <v>100</v>
      </c>
    </row>
    <row r="97" s="25" customFormat="1" x14ac:dyDescent="0.2"/>
    <row r="98" s="25" customFormat="1" x14ac:dyDescent="0.2"/>
    <row r="99" s="25" customFormat="1" x14ac:dyDescent="0.2"/>
  </sheetData>
  <mergeCells count="3">
    <mergeCell ref="B2:R3"/>
    <mergeCell ref="M13:S13"/>
    <mergeCell ref="M14:S14"/>
  </mergeCells>
  <conditionalFormatting sqref="P16:P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{5A17F15A-5139-4013-8D4E-02A6D892CC10}</x14:id>
        </ext>
      </extLst>
    </cfRule>
  </conditionalFormatting>
  <conditionalFormatting sqref="N74:N8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{6F98DE06-8619-44E2-BD11-9B72FF87C36C}</x14:id>
        </ext>
      </extLst>
    </cfRule>
  </conditionalFormatting>
  <pageMargins left="0.7" right="0.7" top="0.75" bottom="0.75" header="0.3" footer="0.3"/>
  <ignoredErrors>
    <ignoredError sqref="I18:I46" 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17F15A-5139-4013-8D4E-02A6D892CC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P16:P21</xm:sqref>
        </x14:conditionalFormatting>
        <x14:conditionalFormatting xmlns:xm="http://schemas.microsoft.com/office/excel/2006/main">
          <x14:cfRule type="dataBar" id="{6F98DE06-8619-44E2-BD11-9B72FF87C3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N74:N85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6"/>
  <sheetViews>
    <sheetView topLeftCell="A31" zoomScale="85" zoomScaleNormal="85" workbookViewId="0">
      <selection activeCell="L68" sqref="L68"/>
    </sheetView>
  </sheetViews>
  <sheetFormatPr baseColWidth="10" defaultColWidth="0" defaultRowHeight="12" x14ac:dyDescent="0.2"/>
  <cols>
    <col min="1" max="1" width="11.7109375" style="25" customWidth="1"/>
    <col min="2" max="5" width="11.28515625" style="25" customWidth="1"/>
    <col min="6" max="6" width="12" style="25" customWidth="1"/>
    <col min="7" max="7" width="14.140625" style="25" customWidth="1"/>
    <col min="8" max="8" width="15.140625" style="25" bestFit="1" customWidth="1"/>
    <col min="9" max="9" width="14.140625" style="25" customWidth="1"/>
    <col min="10" max="10" width="12.7109375" style="25" customWidth="1"/>
    <col min="11" max="11" width="14.42578125" style="25" bestFit="1" customWidth="1"/>
    <col min="12" max="12" width="14.7109375" style="25" bestFit="1" customWidth="1"/>
    <col min="13" max="13" width="13" style="25" customWidth="1"/>
    <col min="14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86" t="s">
        <v>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ht="15" x14ac:dyDescent="0.25">
      <c r="B7" s="54" t="s">
        <v>21</v>
      </c>
      <c r="C7" s="29"/>
      <c r="D7" s="29"/>
      <c r="E7" s="29"/>
      <c r="F7" s="29"/>
      <c r="G7" s="33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19</v>
      </c>
      <c r="J8" s="28" t="s">
        <v>28</v>
      </c>
    </row>
    <row r="9" spans="2:16" x14ac:dyDescent="0.2">
      <c r="G9" s="28"/>
    </row>
    <row r="10" spans="2:16" x14ac:dyDescent="0.2">
      <c r="C10" s="37" t="s">
        <v>11</v>
      </c>
      <c r="D10" s="37" t="s">
        <v>12</v>
      </c>
      <c r="E10" s="37" t="s">
        <v>17</v>
      </c>
      <c r="F10" s="37" t="s">
        <v>18</v>
      </c>
      <c r="G10" s="37" t="s">
        <v>23</v>
      </c>
      <c r="H10" s="37" t="s">
        <v>24</v>
      </c>
      <c r="I10" s="37" t="s">
        <v>25</v>
      </c>
      <c r="J10" s="37" t="s">
        <v>20</v>
      </c>
    </row>
    <row r="11" spans="2:16" x14ac:dyDescent="0.2">
      <c r="C11" s="35">
        <v>2013</v>
      </c>
      <c r="D11" s="35" t="s">
        <v>13</v>
      </c>
      <c r="E11" s="32">
        <v>41363</v>
      </c>
      <c r="F11" s="39">
        <v>123.4</v>
      </c>
      <c r="G11" s="36"/>
      <c r="H11" s="36"/>
      <c r="I11" s="36"/>
      <c r="J11" s="39">
        <v>410.53558197976002</v>
      </c>
    </row>
    <row r="12" spans="2:16" x14ac:dyDescent="0.2">
      <c r="C12" s="35">
        <v>2013</v>
      </c>
      <c r="D12" s="35" t="s">
        <v>14</v>
      </c>
      <c r="E12" s="32">
        <v>41453</v>
      </c>
      <c r="F12" s="39">
        <v>132.4</v>
      </c>
      <c r="G12" s="35"/>
      <c r="H12" s="35"/>
      <c r="I12" s="35"/>
      <c r="J12" s="39">
        <v>318.16628500435598</v>
      </c>
    </row>
    <row r="13" spans="2:16" x14ac:dyDescent="0.2">
      <c r="C13" s="35">
        <v>2013</v>
      </c>
      <c r="D13" s="35" t="s">
        <v>15</v>
      </c>
      <c r="E13" s="32">
        <v>41543</v>
      </c>
      <c r="F13" s="39">
        <v>135.30000000000001</v>
      </c>
      <c r="G13" s="35"/>
      <c r="H13" s="35"/>
      <c r="I13" s="35"/>
      <c r="J13" s="39">
        <v>317.46736480460402</v>
      </c>
    </row>
    <row r="14" spans="2:16" x14ac:dyDescent="0.2">
      <c r="C14" s="35">
        <v>2013</v>
      </c>
      <c r="D14" s="35" t="s">
        <v>16</v>
      </c>
      <c r="E14" s="32">
        <v>41633</v>
      </c>
      <c r="F14" s="39">
        <v>141.6</v>
      </c>
      <c r="G14" s="35"/>
      <c r="H14" s="39">
        <f>+SUM(F11:F14)</f>
        <v>532.70000000000005</v>
      </c>
      <c r="I14" s="35"/>
      <c r="J14" s="39">
        <v>319.85773551343698</v>
      </c>
    </row>
    <row r="15" spans="2:16" x14ac:dyDescent="0.2">
      <c r="C15" s="35">
        <v>2014</v>
      </c>
      <c r="D15" s="35" t="s">
        <v>13</v>
      </c>
      <c r="E15" s="32">
        <v>41723</v>
      </c>
      <c r="F15" s="39">
        <v>130.80000000000001</v>
      </c>
      <c r="G15" s="56">
        <f>+F15/F11-1</f>
        <v>5.9967585089141018E-2</v>
      </c>
      <c r="H15" s="39">
        <f t="shared" ref="H15:H46" si="0">+SUM(F12:F15)</f>
        <v>540.10000000000014</v>
      </c>
      <c r="I15" s="35"/>
      <c r="J15" s="39">
        <v>309.319354453024</v>
      </c>
    </row>
    <row r="16" spans="2:16" x14ac:dyDescent="0.2">
      <c r="C16" s="35">
        <v>2014</v>
      </c>
      <c r="D16" s="35" t="s">
        <v>14</v>
      </c>
      <c r="E16" s="32">
        <v>41813</v>
      </c>
      <c r="F16" s="39">
        <v>136.9</v>
      </c>
      <c r="G16" s="56">
        <f t="shared" ref="G16:G46" si="1">+F16/F12-1</f>
        <v>3.3987915407855063E-2</v>
      </c>
      <c r="H16" s="39">
        <f t="shared" si="0"/>
        <v>544.6</v>
      </c>
      <c r="I16" s="35"/>
      <c r="J16" s="39">
        <v>225.49260389657599</v>
      </c>
    </row>
    <row r="17" spans="3:10" x14ac:dyDescent="0.2">
      <c r="C17" s="35">
        <v>2014</v>
      </c>
      <c r="D17" s="35" t="s">
        <v>15</v>
      </c>
      <c r="E17" s="32">
        <v>41903</v>
      </c>
      <c r="F17" s="39">
        <v>130.9</v>
      </c>
      <c r="G17" s="56">
        <f t="shared" si="1"/>
        <v>-3.2520325203252098E-2</v>
      </c>
      <c r="H17" s="39">
        <f t="shared" si="0"/>
        <v>540.19999999999993</v>
      </c>
      <c r="I17" s="35"/>
      <c r="J17" s="39">
        <v>229.46353122153101</v>
      </c>
    </row>
    <row r="18" spans="3:10" x14ac:dyDescent="0.2">
      <c r="C18" s="35">
        <v>2014</v>
      </c>
      <c r="D18" s="35" t="s">
        <v>16</v>
      </c>
      <c r="E18" s="32">
        <v>41993</v>
      </c>
      <c r="F18" s="39">
        <v>137.5</v>
      </c>
      <c r="G18" s="56">
        <f t="shared" si="1"/>
        <v>-2.8954802259887003E-2</v>
      </c>
      <c r="H18" s="39">
        <f t="shared" si="0"/>
        <v>536.1</v>
      </c>
      <c r="I18" s="57">
        <f>+H18/H14-1</f>
        <v>6.3825793129339559E-3</v>
      </c>
      <c r="J18" s="58">
        <v>246.355138777783</v>
      </c>
    </row>
    <row r="19" spans="3:10" x14ac:dyDescent="0.2">
      <c r="C19" s="35">
        <v>2015</v>
      </c>
      <c r="D19" s="35" t="s">
        <v>13</v>
      </c>
      <c r="E19" s="32">
        <v>42083</v>
      </c>
      <c r="F19" s="39">
        <v>127.2</v>
      </c>
      <c r="G19" s="56">
        <f t="shared" si="1"/>
        <v>-2.7522935779816571E-2</v>
      </c>
      <c r="H19" s="39">
        <f t="shared" si="0"/>
        <v>532.5</v>
      </c>
      <c r="I19" s="57">
        <f t="shared" ref="I19:I46" si="2">+H19/H15-1</f>
        <v>-1.4071468246621199E-2</v>
      </c>
      <c r="J19" s="58">
        <v>250.61411729216701</v>
      </c>
    </row>
    <row r="20" spans="3:10" x14ac:dyDescent="0.2">
      <c r="C20" s="35">
        <v>2015</v>
      </c>
      <c r="D20" s="35" t="s">
        <v>14</v>
      </c>
      <c r="E20" s="32">
        <v>42173</v>
      </c>
      <c r="F20" s="39">
        <v>133.19999999999999</v>
      </c>
      <c r="G20" s="56">
        <f t="shared" si="1"/>
        <v>-2.7027027027027195E-2</v>
      </c>
      <c r="H20" s="39">
        <f t="shared" si="0"/>
        <v>528.79999999999995</v>
      </c>
      <c r="I20" s="57">
        <f t="shared" si="2"/>
        <v>-2.9012118986412205E-2</v>
      </c>
      <c r="J20" s="58">
        <v>245.050324568397</v>
      </c>
    </row>
    <row r="21" spans="3:10" x14ac:dyDescent="0.2">
      <c r="C21" s="35">
        <v>2015</v>
      </c>
      <c r="D21" s="35" t="s">
        <v>15</v>
      </c>
      <c r="E21" s="32">
        <v>42263</v>
      </c>
      <c r="F21" s="39">
        <v>137</v>
      </c>
      <c r="G21" s="56">
        <f t="shared" si="1"/>
        <v>4.6600458365164243E-2</v>
      </c>
      <c r="H21" s="39">
        <f t="shared" si="0"/>
        <v>534.9</v>
      </c>
      <c r="I21" s="57">
        <f t="shared" si="2"/>
        <v>-9.8111810440576486E-3</v>
      </c>
      <c r="J21" s="58">
        <v>246.555862252304</v>
      </c>
    </row>
    <row r="22" spans="3:10" x14ac:dyDescent="0.2">
      <c r="C22" s="35">
        <v>2015</v>
      </c>
      <c r="D22" s="35" t="s">
        <v>16</v>
      </c>
      <c r="E22" s="32">
        <v>42353</v>
      </c>
      <c r="F22" s="39">
        <v>156.4</v>
      </c>
      <c r="G22" s="56">
        <f t="shared" si="1"/>
        <v>0.1374545454545455</v>
      </c>
      <c r="H22" s="39">
        <f t="shared" si="0"/>
        <v>553.79999999999995</v>
      </c>
      <c r="I22" s="57">
        <f t="shared" si="2"/>
        <v>3.3016228315612572E-2</v>
      </c>
      <c r="J22" s="58">
        <v>246.43582551087999</v>
      </c>
    </row>
    <row r="23" spans="3:10" x14ac:dyDescent="0.2">
      <c r="C23" s="35">
        <v>2016</v>
      </c>
      <c r="D23" s="35" t="s">
        <v>13</v>
      </c>
      <c r="E23" s="32">
        <v>42443</v>
      </c>
      <c r="F23" s="39">
        <v>166.1</v>
      </c>
      <c r="G23" s="56">
        <f t="shared" si="1"/>
        <v>0.3058176100628931</v>
      </c>
      <c r="H23" s="39">
        <f t="shared" si="0"/>
        <v>592.70000000000005</v>
      </c>
      <c r="I23" s="57">
        <f t="shared" si="2"/>
        <v>0.11305164319248839</v>
      </c>
      <c r="J23" s="58">
        <v>263.0646433645</v>
      </c>
    </row>
    <row r="24" spans="3:10" x14ac:dyDescent="0.2">
      <c r="C24" s="35">
        <v>2016</v>
      </c>
      <c r="D24" s="35" t="s">
        <v>14</v>
      </c>
      <c r="E24" s="32">
        <v>42533</v>
      </c>
      <c r="F24" s="39">
        <v>173.1</v>
      </c>
      <c r="G24" s="56">
        <f t="shared" si="1"/>
        <v>0.29954954954954971</v>
      </c>
      <c r="H24" s="39">
        <f t="shared" si="0"/>
        <v>632.6</v>
      </c>
      <c r="I24" s="57">
        <f t="shared" si="2"/>
        <v>0.19629349470499258</v>
      </c>
      <c r="J24" s="58">
        <v>322.74671984849999</v>
      </c>
    </row>
    <row r="25" spans="3:10" x14ac:dyDescent="0.2">
      <c r="C25" s="35">
        <v>2016</v>
      </c>
      <c r="D25" s="35" t="s">
        <v>15</v>
      </c>
      <c r="E25" s="32">
        <v>42623</v>
      </c>
      <c r="F25" s="39">
        <v>176.5</v>
      </c>
      <c r="G25" s="56">
        <f t="shared" si="1"/>
        <v>0.2883211678832116</v>
      </c>
      <c r="H25" s="39">
        <f t="shared" si="0"/>
        <v>672.1</v>
      </c>
      <c r="I25" s="57">
        <f t="shared" si="2"/>
        <v>0.25649654140960942</v>
      </c>
      <c r="J25" s="58">
        <v>280.07896517393999</v>
      </c>
    </row>
    <row r="26" spans="3:10" x14ac:dyDescent="0.2">
      <c r="C26" s="35">
        <v>2016</v>
      </c>
      <c r="D26" s="35" t="s">
        <v>16</v>
      </c>
      <c r="E26" s="32">
        <v>42713</v>
      </c>
      <c r="F26" s="39">
        <v>181.7</v>
      </c>
      <c r="G26" s="56">
        <f t="shared" si="1"/>
        <v>0.16176470588235281</v>
      </c>
      <c r="H26" s="39">
        <f t="shared" si="0"/>
        <v>697.40000000000009</v>
      </c>
      <c r="I26" s="57">
        <f t="shared" si="2"/>
        <v>0.25929938605994973</v>
      </c>
      <c r="J26" s="58">
        <v>293.80867054006001</v>
      </c>
    </row>
    <row r="27" spans="3:10" x14ac:dyDescent="0.2">
      <c r="C27" s="35">
        <v>2017</v>
      </c>
      <c r="D27" s="35" t="s">
        <v>13</v>
      </c>
      <c r="E27" s="32">
        <v>42803</v>
      </c>
      <c r="F27" s="39">
        <v>171</v>
      </c>
      <c r="G27" s="56">
        <f t="shared" si="1"/>
        <v>2.950030102347978E-2</v>
      </c>
      <c r="H27" s="39">
        <f t="shared" si="0"/>
        <v>702.3</v>
      </c>
      <c r="I27" s="57">
        <f t="shared" si="2"/>
        <v>0.1849164838872952</v>
      </c>
      <c r="J27" s="58">
        <v>114.37027939623</v>
      </c>
    </row>
    <row r="28" spans="3:10" x14ac:dyDescent="0.2">
      <c r="C28" s="35">
        <v>2017</v>
      </c>
      <c r="D28" s="35" t="s">
        <v>14</v>
      </c>
      <c r="E28" s="32">
        <v>42893</v>
      </c>
      <c r="F28" s="39">
        <v>178.5</v>
      </c>
      <c r="G28" s="56">
        <f t="shared" si="1"/>
        <v>3.119584055459268E-2</v>
      </c>
      <c r="H28" s="39">
        <f t="shared" si="0"/>
        <v>707.7</v>
      </c>
      <c r="I28" s="57">
        <f t="shared" si="2"/>
        <v>0.11871640847296883</v>
      </c>
      <c r="J28" s="58">
        <v>151.263276449058</v>
      </c>
    </row>
    <row r="29" spans="3:10" x14ac:dyDescent="0.2">
      <c r="C29" s="35">
        <v>2017</v>
      </c>
      <c r="D29" s="35" t="s">
        <v>15</v>
      </c>
      <c r="E29" s="32">
        <v>42983</v>
      </c>
      <c r="F29" s="39">
        <v>191.5</v>
      </c>
      <c r="G29" s="56">
        <f t="shared" si="1"/>
        <v>8.4985835694050937E-2</v>
      </c>
      <c r="H29" s="39">
        <f t="shared" si="0"/>
        <v>722.7</v>
      </c>
      <c r="I29" s="57">
        <f t="shared" si="2"/>
        <v>7.5286415711947718E-2</v>
      </c>
      <c r="J29" s="58">
        <v>232.665025141841</v>
      </c>
    </row>
    <row r="30" spans="3:10" x14ac:dyDescent="0.2">
      <c r="C30" s="35">
        <v>2017</v>
      </c>
      <c r="D30" s="35" t="s">
        <v>16</v>
      </c>
      <c r="E30" s="32">
        <v>43073</v>
      </c>
      <c r="F30" s="39">
        <v>182.2</v>
      </c>
      <c r="G30" s="56">
        <f t="shared" si="1"/>
        <v>2.7517886626307053E-3</v>
      </c>
      <c r="H30" s="39">
        <f t="shared" si="0"/>
        <v>723.2</v>
      </c>
      <c r="I30" s="57">
        <f t="shared" si="2"/>
        <v>3.6994551190134617E-2</v>
      </c>
      <c r="J30" s="58">
        <v>96.100926189721207</v>
      </c>
    </row>
    <row r="31" spans="3:10" x14ac:dyDescent="0.2">
      <c r="C31" s="35">
        <v>2018</v>
      </c>
      <c r="D31" s="35" t="s">
        <v>13</v>
      </c>
      <c r="E31" s="32">
        <v>43189</v>
      </c>
      <c r="F31" s="39">
        <v>174.3</v>
      </c>
      <c r="G31" s="56">
        <f t="shared" si="1"/>
        <v>1.9298245614035148E-2</v>
      </c>
      <c r="H31" s="39">
        <f t="shared" si="0"/>
        <v>726.5</v>
      </c>
      <c r="I31" s="57">
        <f t="shared" si="2"/>
        <v>3.4458208742702556E-2</v>
      </c>
      <c r="J31" s="58">
        <v>129.2946906025</v>
      </c>
    </row>
    <row r="32" spans="3:10" x14ac:dyDescent="0.2">
      <c r="C32" s="35">
        <v>2018</v>
      </c>
      <c r="D32" s="35" t="s">
        <v>14</v>
      </c>
      <c r="E32" s="32">
        <v>43279</v>
      </c>
      <c r="F32" s="39">
        <v>187.1</v>
      </c>
      <c r="G32" s="56">
        <f t="shared" si="1"/>
        <v>4.8179271708683524E-2</v>
      </c>
      <c r="H32" s="39">
        <f t="shared" si="0"/>
        <v>735.1</v>
      </c>
      <c r="I32" s="57">
        <f t="shared" si="2"/>
        <v>3.8716970467712164E-2</v>
      </c>
      <c r="J32" s="58">
        <v>89.714848567984006</v>
      </c>
    </row>
    <row r="33" spans="3:10" x14ac:dyDescent="0.2">
      <c r="C33" s="35">
        <v>2018</v>
      </c>
      <c r="D33" s="35" t="s">
        <v>15</v>
      </c>
      <c r="E33" s="32">
        <v>43369</v>
      </c>
      <c r="F33" s="39">
        <v>190.5</v>
      </c>
      <c r="G33" s="56">
        <f t="shared" si="1"/>
        <v>-5.2219321148825326E-3</v>
      </c>
      <c r="H33" s="39">
        <f t="shared" si="0"/>
        <v>734.1</v>
      </c>
      <c r="I33" s="57">
        <f t="shared" si="2"/>
        <v>1.5774180157741791E-2</v>
      </c>
      <c r="J33" s="58">
        <v>89.968487984419099</v>
      </c>
    </row>
    <row r="34" spans="3:10" x14ac:dyDescent="0.2">
      <c r="C34" s="35">
        <v>2018</v>
      </c>
      <c r="D34" s="35" t="s">
        <v>16</v>
      </c>
      <c r="E34" s="32">
        <v>43459</v>
      </c>
      <c r="F34" s="39">
        <v>189.8</v>
      </c>
      <c r="G34" s="56">
        <f t="shared" si="1"/>
        <v>4.1712403951701615E-2</v>
      </c>
      <c r="H34" s="39">
        <f t="shared" si="0"/>
        <v>741.7</v>
      </c>
      <c r="I34" s="57">
        <f t="shared" si="2"/>
        <v>2.5580752212389424E-2</v>
      </c>
      <c r="J34" s="58">
        <v>96.669089351701601</v>
      </c>
    </row>
    <row r="35" spans="3:10" x14ac:dyDescent="0.2">
      <c r="C35" s="35">
        <v>2019</v>
      </c>
      <c r="D35" s="35" t="s">
        <v>13</v>
      </c>
      <c r="E35" s="32">
        <v>43549</v>
      </c>
      <c r="F35" s="39">
        <v>181.5</v>
      </c>
      <c r="G35" s="56">
        <f t="shared" si="1"/>
        <v>4.1308089500860623E-2</v>
      </c>
      <c r="H35" s="39">
        <f t="shared" si="0"/>
        <v>748.90000000000009</v>
      </c>
      <c r="I35" s="60">
        <f t="shared" si="2"/>
        <v>3.0832759807295274E-2</v>
      </c>
      <c r="J35" s="58">
        <v>128.99610135463701</v>
      </c>
    </row>
    <row r="36" spans="3:10" x14ac:dyDescent="0.2">
      <c r="C36" s="35">
        <v>2019</v>
      </c>
      <c r="D36" s="35" t="s">
        <v>14</v>
      </c>
      <c r="E36" s="32">
        <v>43639</v>
      </c>
      <c r="F36" s="39">
        <v>184.2</v>
      </c>
      <c r="G36" s="56">
        <f t="shared" si="1"/>
        <v>-1.5499732763228247E-2</v>
      </c>
      <c r="H36" s="39">
        <f t="shared" si="0"/>
        <v>746</v>
      </c>
      <c r="I36" s="57">
        <f t="shared" si="2"/>
        <v>1.4827914569446321E-2</v>
      </c>
      <c r="J36" s="58">
        <v>89.524482920217096</v>
      </c>
    </row>
    <row r="37" spans="3:10" x14ac:dyDescent="0.2">
      <c r="C37" s="35">
        <v>2019</v>
      </c>
      <c r="D37" s="35" t="s">
        <v>15</v>
      </c>
      <c r="E37" s="32">
        <v>43729</v>
      </c>
      <c r="F37" s="39">
        <v>182.7</v>
      </c>
      <c r="G37" s="56">
        <f t="shared" si="1"/>
        <v>-4.0944881889763862E-2</v>
      </c>
      <c r="H37" s="39">
        <f t="shared" si="0"/>
        <v>738.2</v>
      </c>
      <c r="I37" s="57">
        <f t="shared" si="2"/>
        <v>5.5850701539299497E-3</v>
      </c>
      <c r="J37" s="58">
        <v>90.721091000967306</v>
      </c>
    </row>
    <row r="38" spans="3:10" x14ac:dyDescent="0.2">
      <c r="C38" s="35">
        <v>2019</v>
      </c>
      <c r="D38" s="35" t="s">
        <v>16</v>
      </c>
      <c r="E38" s="32">
        <v>43819</v>
      </c>
      <c r="F38" s="39">
        <v>191.1</v>
      </c>
      <c r="G38" s="56">
        <f t="shared" si="1"/>
        <v>6.849315068492956E-3</v>
      </c>
      <c r="H38" s="39">
        <f t="shared" si="0"/>
        <v>739.5</v>
      </c>
      <c r="I38" s="60">
        <f t="shared" si="2"/>
        <v>-2.9661588243226067E-3</v>
      </c>
      <c r="J38" s="58">
        <v>95.861663983705597</v>
      </c>
    </row>
    <row r="39" spans="3:10" x14ac:dyDescent="0.2">
      <c r="C39" s="35">
        <v>2020</v>
      </c>
      <c r="D39" s="35" t="s">
        <v>13</v>
      </c>
      <c r="E39" s="32">
        <v>43909</v>
      </c>
      <c r="F39" s="39">
        <v>159</v>
      </c>
      <c r="G39" s="56">
        <f t="shared" si="1"/>
        <v>-0.12396694214876036</v>
      </c>
      <c r="H39" s="39">
        <f t="shared" si="0"/>
        <v>717</v>
      </c>
      <c r="I39" s="57">
        <f t="shared" si="2"/>
        <v>-4.2595807183869794E-2</v>
      </c>
      <c r="J39" s="58">
        <v>145.66143119570799</v>
      </c>
    </row>
    <row r="40" spans="3:10" x14ac:dyDescent="0.2">
      <c r="C40" s="35">
        <v>2020</v>
      </c>
      <c r="D40" s="35" t="s">
        <v>14</v>
      </c>
      <c r="E40" s="32">
        <v>43999</v>
      </c>
      <c r="F40" s="39">
        <v>124.4</v>
      </c>
      <c r="G40" s="56">
        <f t="shared" si="1"/>
        <v>-0.32464712269272522</v>
      </c>
      <c r="H40" s="39">
        <f t="shared" si="0"/>
        <v>657.19999999999993</v>
      </c>
      <c r="I40" s="57">
        <f t="shared" si="2"/>
        <v>-0.11903485254691704</v>
      </c>
      <c r="J40" s="58">
        <v>89.029193277557098</v>
      </c>
    </row>
    <row r="41" spans="3:10" x14ac:dyDescent="0.2">
      <c r="C41" s="35">
        <v>2020</v>
      </c>
      <c r="D41" s="35" t="s">
        <v>15</v>
      </c>
      <c r="E41" s="32">
        <v>44089</v>
      </c>
      <c r="F41" s="39">
        <v>162.5</v>
      </c>
      <c r="G41" s="56">
        <f t="shared" si="1"/>
        <v>-0.11056376573617943</v>
      </c>
      <c r="H41" s="39">
        <f t="shared" si="0"/>
        <v>637</v>
      </c>
      <c r="I41" s="57">
        <f t="shared" si="2"/>
        <v>-0.13709021945272293</v>
      </c>
      <c r="J41" s="58">
        <v>93.200484217632194</v>
      </c>
    </row>
    <row r="42" spans="3:10" x14ac:dyDescent="0.2">
      <c r="C42" s="35">
        <v>2020</v>
      </c>
      <c r="D42" s="35" t="s">
        <v>16</v>
      </c>
      <c r="E42" s="32">
        <v>44179</v>
      </c>
      <c r="F42" s="39">
        <v>175.4</v>
      </c>
      <c r="G42" s="56">
        <f t="shared" si="1"/>
        <v>-8.2155939298796388E-2</v>
      </c>
      <c r="H42" s="39">
        <f t="shared" si="0"/>
        <v>621.29999999999995</v>
      </c>
      <c r="I42" s="60">
        <f t="shared" si="2"/>
        <v>-0.15983772819472619</v>
      </c>
      <c r="J42" s="58">
        <v>100.68041249139399</v>
      </c>
    </row>
    <row r="43" spans="3:10" x14ac:dyDescent="0.2">
      <c r="C43" s="35">
        <v>2021</v>
      </c>
      <c r="D43" s="35" t="s">
        <v>13</v>
      </c>
      <c r="E43" s="32">
        <v>44269</v>
      </c>
      <c r="F43" s="39">
        <v>168.4</v>
      </c>
      <c r="G43" s="56">
        <f t="shared" si="1"/>
        <v>5.9119496855345899E-2</v>
      </c>
      <c r="H43" s="39">
        <f t="shared" si="0"/>
        <v>630.69999999999993</v>
      </c>
      <c r="I43" s="57">
        <f t="shared" si="2"/>
        <v>-0.12036262203626225</v>
      </c>
      <c r="J43" s="58">
        <v>97.788695807500005</v>
      </c>
    </row>
    <row r="44" spans="3:10" x14ac:dyDescent="0.2">
      <c r="C44" s="35">
        <v>2021</v>
      </c>
      <c r="D44" s="35" t="s">
        <v>14</v>
      </c>
      <c r="E44" s="32">
        <v>44359</v>
      </c>
      <c r="F44" s="39">
        <v>169.3</v>
      </c>
      <c r="G44" s="56">
        <f t="shared" si="1"/>
        <v>0.36093247588424449</v>
      </c>
      <c r="H44" s="39">
        <f t="shared" si="0"/>
        <v>675.59999999999991</v>
      </c>
      <c r="I44" s="57">
        <f t="shared" si="2"/>
        <v>2.7997565429093152E-2</v>
      </c>
      <c r="J44" s="58">
        <v>89.129109782499995</v>
      </c>
    </row>
    <row r="45" spans="3:10" x14ac:dyDescent="0.2">
      <c r="C45" s="35">
        <v>2021</v>
      </c>
      <c r="D45" s="35" t="s">
        <v>15</v>
      </c>
      <c r="E45" s="32">
        <v>44449</v>
      </c>
      <c r="F45" s="39">
        <v>178.2</v>
      </c>
      <c r="G45" s="56">
        <f t="shared" si="1"/>
        <v>9.6615384615384547E-2</v>
      </c>
      <c r="H45" s="39">
        <f t="shared" si="0"/>
        <v>691.3</v>
      </c>
      <c r="I45" s="57">
        <f t="shared" si="2"/>
        <v>8.5243328100470972E-2</v>
      </c>
      <c r="J45" s="58">
        <v>98.212780539243198</v>
      </c>
    </row>
    <row r="46" spans="3:10" ht="14.25" x14ac:dyDescent="0.2">
      <c r="C46" s="35" t="s">
        <v>56</v>
      </c>
      <c r="D46" s="35" t="s">
        <v>16</v>
      </c>
      <c r="E46" s="32">
        <f>+E45+90</f>
        <v>44539</v>
      </c>
      <c r="F46" s="61">
        <v>182.14850000000001</v>
      </c>
      <c r="G46" s="56">
        <f t="shared" si="1"/>
        <v>3.8474914481186007E-2</v>
      </c>
      <c r="H46" s="39">
        <f t="shared" si="0"/>
        <v>698.0485000000001</v>
      </c>
      <c r="I46" s="60">
        <f t="shared" si="2"/>
        <v>0.12352889103492704</v>
      </c>
      <c r="J46" s="59">
        <v>98.212780539243198</v>
      </c>
    </row>
    <row r="47" spans="3:10" x14ac:dyDescent="0.2">
      <c r="C47" s="28" t="s">
        <v>57</v>
      </c>
    </row>
    <row r="48" spans="3:10" x14ac:dyDescent="0.2">
      <c r="C48" s="28" t="s">
        <v>27</v>
      </c>
    </row>
    <row r="49" spans="2:16" x14ac:dyDescent="0.2">
      <c r="C49" s="28" t="s">
        <v>22</v>
      </c>
    </row>
    <row r="52" spans="2:16" ht="15" x14ac:dyDescent="0.25">
      <c r="B52" s="54" t="s">
        <v>54</v>
      </c>
      <c r="C52" s="29"/>
      <c r="D52" s="29"/>
      <c r="E52" s="29"/>
      <c r="F52" s="29"/>
      <c r="G52" s="33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9" t="s">
        <v>29</v>
      </c>
      <c r="D54" s="43"/>
      <c r="E54" s="44"/>
      <c r="F54" s="50">
        <v>2013</v>
      </c>
      <c r="G54" s="50">
        <v>2014</v>
      </c>
      <c r="H54" s="50">
        <v>2015</v>
      </c>
      <c r="I54" s="50">
        <v>2016</v>
      </c>
      <c r="J54" s="50">
        <v>2017</v>
      </c>
      <c r="K54" s="50">
        <v>2018</v>
      </c>
      <c r="L54" s="50">
        <v>2019</v>
      </c>
      <c r="M54" s="50">
        <v>2020</v>
      </c>
    </row>
    <row r="55" spans="2:16" x14ac:dyDescent="0.2">
      <c r="C55" s="40" t="s">
        <v>30</v>
      </c>
      <c r="D55" s="41"/>
      <c r="E55" s="42"/>
      <c r="F55" s="45">
        <v>1539470</v>
      </c>
      <c r="G55" s="45">
        <v>1598997</v>
      </c>
      <c r="H55" s="45">
        <v>1575924</v>
      </c>
      <c r="I55" s="45">
        <v>1662593</v>
      </c>
      <c r="J55" s="45">
        <v>1688892</v>
      </c>
      <c r="K55" s="45">
        <v>1800677</v>
      </c>
      <c r="L55" s="45">
        <v>1763842</v>
      </c>
      <c r="M55" s="45">
        <v>1767288</v>
      </c>
    </row>
    <row r="56" spans="2:16" x14ac:dyDescent="0.2">
      <c r="C56" s="40" t="s">
        <v>31</v>
      </c>
      <c r="D56" s="41"/>
      <c r="E56" s="42"/>
      <c r="F56" s="45">
        <v>40180</v>
      </c>
      <c r="G56" s="45">
        <v>57038</v>
      </c>
      <c r="H56" s="45">
        <v>55224</v>
      </c>
      <c r="I56" s="45">
        <v>52988</v>
      </c>
      <c r="J56" s="45">
        <v>29049</v>
      </c>
      <c r="K56" s="45">
        <v>31133</v>
      </c>
      <c r="L56" s="45">
        <v>40443</v>
      </c>
      <c r="M56" s="45">
        <v>12913</v>
      </c>
    </row>
    <row r="57" spans="2:16" x14ac:dyDescent="0.2">
      <c r="C57" s="40" t="s">
        <v>32</v>
      </c>
      <c r="D57" s="41"/>
      <c r="E57" s="42"/>
      <c r="F57" s="45">
        <v>5449447</v>
      </c>
      <c r="G57" s="45">
        <v>4716418</v>
      </c>
      <c r="H57" s="45">
        <v>5543345</v>
      </c>
      <c r="I57" s="45">
        <v>10927614</v>
      </c>
      <c r="J57" s="45">
        <v>11620092</v>
      </c>
      <c r="K57" s="45">
        <v>11540557</v>
      </c>
      <c r="L57" s="45">
        <v>10955199</v>
      </c>
      <c r="M57" s="45">
        <v>8448107</v>
      </c>
    </row>
    <row r="58" spans="2:16" x14ac:dyDescent="0.2">
      <c r="C58" s="40" t="s">
        <v>33</v>
      </c>
      <c r="D58" s="41"/>
      <c r="E58" s="42"/>
      <c r="F58" s="45">
        <v>3456963</v>
      </c>
      <c r="G58" s="45">
        <v>3625679</v>
      </c>
      <c r="H58" s="45">
        <v>3401417</v>
      </c>
      <c r="I58" s="45">
        <v>3427536</v>
      </c>
      <c r="J58" s="45">
        <v>3218417</v>
      </c>
      <c r="K58" s="45">
        <v>3323927</v>
      </c>
      <c r="L58" s="45">
        <v>3374838</v>
      </c>
      <c r="M58" s="45">
        <v>2844232</v>
      </c>
    </row>
    <row r="59" spans="2:16" x14ac:dyDescent="0.2">
      <c r="C59" s="40" t="s">
        <v>34</v>
      </c>
      <c r="D59" s="41"/>
      <c r="E59" s="42"/>
      <c r="F59" s="45">
        <v>287609</v>
      </c>
      <c r="G59" s="45">
        <v>260190</v>
      </c>
      <c r="H59" s="45">
        <v>262289</v>
      </c>
      <c r="I59" s="45">
        <v>289112</v>
      </c>
      <c r="J59" s="45">
        <v>354466</v>
      </c>
      <c r="K59" s="45">
        <v>302127</v>
      </c>
      <c r="L59" s="45">
        <v>303514</v>
      </c>
      <c r="M59" s="45">
        <v>298580</v>
      </c>
    </row>
    <row r="60" spans="2:16" x14ac:dyDescent="0.2">
      <c r="C60" s="40" t="s">
        <v>35</v>
      </c>
      <c r="D60" s="41"/>
      <c r="E60" s="42"/>
      <c r="F60" s="45">
        <v>2041958</v>
      </c>
      <c r="G60" s="45">
        <v>2240321</v>
      </c>
      <c r="H60" s="45">
        <v>1986665</v>
      </c>
      <c r="I60" s="45">
        <v>2103319</v>
      </c>
      <c r="J60" s="45">
        <v>2293202</v>
      </c>
      <c r="K60" s="45">
        <v>2436108</v>
      </c>
      <c r="L60" s="45">
        <v>2434834</v>
      </c>
      <c r="M60" s="45">
        <v>1950671</v>
      </c>
    </row>
    <row r="61" spans="2:16" x14ac:dyDescent="0.2">
      <c r="C61" s="40" t="s">
        <v>36</v>
      </c>
      <c r="D61" s="41"/>
      <c r="E61" s="42"/>
      <c r="F61" s="45">
        <v>2553770</v>
      </c>
      <c r="G61" s="45">
        <v>2658350</v>
      </c>
      <c r="H61" s="45">
        <v>2713594</v>
      </c>
      <c r="I61" s="45">
        <v>2786914</v>
      </c>
      <c r="J61" s="45">
        <v>2842332</v>
      </c>
      <c r="K61" s="45">
        <v>2926744</v>
      </c>
      <c r="L61" s="45">
        <v>2998682</v>
      </c>
      <c r="M61" s="45">
        <v>2554697</v>
      </c>
    </row>
    <row r="62" spans="2:16" x14ac:dyDescent="0.2">
      <c r="C62" s="40" t="s">
        <v>37</v>
      </c>
      <c r="D62" s="41"/>
      <c r="E62" s="42"/>
      <c r="F62" s="45">
        <v>1255836</v>
      </c>
      <c r="G62" s="45">
        <v>1283952</v>
      </c>
      <c r="H62" s="45">
        <v>1355210</v>
      </c>
      <c r="I62" s="45">
        <v>1431833</v>
      </c>
      <c r="J62" s="45">
        <v>1489819</v>
      </c>
      <c r="K62" s="45">
        <v>1591094</v>
      </c>
      <c r="L62" s="45">
        <v>1638336</v>
      </c>
      <c r="M62" s="45">
        <v>1211212</v>
      </c>
    </row>
    <row r="63" spans="2:16" x14ac:dyDescent="0.2">
      <c r="C63" s="40" t="s">
        <v>38</v>
      </c>
      <c r="D63" s="41"/>
      <c r="E63" s="42"/>
      <c r="F63" s="45">
        <v>525403</v>
      </c>
      <c r="G63" s="45">
        <v>558182</v>
      </c>
      <c r="H63" s="45">
        <v>576089</v>
      </c>
      <c r="I63" s="45">
        <v>590065</v>
      </c>
      <c r="J63" s="45">
        <v>596469</v>
      </c>
      <c r="K63" s="45">
        <v>622931</v>
      </c>
      <c r="L63" s="45">
        <v>649393</v>
      </c>
      <c r="M63" s="45">
        <v>319046</v>
      </c>
    </row>
    <row r="64" spans="2:16" x14ac:dyDescent="0.2">
      <c r="C64" s="40" t="s">
        <v>39</v>
      </c>
      <c r="D64" s="41"/>
      <c r="E64" s="42"/>
      <c r="F64" s="45">
        <v>748755</v>
      </c>
      <c r="G64" s="45">
        <v>820052</v>
      </c>
      <c r="H64" s="45">
        <v>894536</v>
      </c>
      <c r="I64" s="45">
        <v>967344</v>
      </c>
      <c r="J64" s="45">
        <v>1037194</v>
      </c>
      <c r="K64" s="45">
        <v>1112326</v>
      </c>
      <c r="L64" s="45">
        <v>1197028</v>
      </c>
      <c r="M64" s="45">
        <v>1276093</v>
      </c>
    </row>
    <row r="65" spans="2:16" x14ac:dyDescent="0.2">
      <c r="C65" s="40" t="s">
        <v>40</v>
      </c>
      <c r="D65" s="41"/>
      <c r="E65" s="42"/>
      <c r="F65" s="45">
        <v>751745</v>
      </c>
      <c r="G65" s="45">
        <v>798771</v>
      </c>
      <c r="H65" s="45">
        <v>819812</v>
      </c>
      <c r="I65" s="45">
        <v>862133</v>
      </c>
      <c r="J65" s="45">
        <v>909010</v>
      </c>
      <c r="K65" s="45">
        <v>949813</v>
      </c>
      <c r="L65" s="45">
        <v>995693</v>
      </c>
      <c r="M65" s="45">
        <v>1029344</v>
      </c>
    </row>
    <row r="66" spans="2:16" x14ac:dyDescent="0.2">
      <c r="C66" s="40" t="s">
        <v>41</v>
      </c>
      <c r="D66" s="41"/>
      <c r="E66" s="42"/>
      <c r="F66" s="45">
        <v>3977967</v>
      </c>
      <c r="G66" s="45">
        <v>4155358</v>
      </c>
      <c r="H66" s="45">
        <v>4340487</v>
      </c>
      <c r="I66" s="45">
        <v>4521661</v>
      </c>
      <c r="J66" s="45">
        <v>4645855</v>
      </c>
      <c r="K66" s="45">
        <v>4869381</v>
      </c>
      <c r="L66" s="45">
        <v>5052541</v>
      </c>
      <c r="M66" s="45">
        <v>4769991</v>
      </c>
    </row>
    <row r="67" spans="2:16" x14ac:dyDescent="0.2">
      <c r="C67" s="48" t="s">
        <v>42</v>
      </c>
      <c r="D67" s="46"/>
      <c r="E67" s="47"/>
      <c r="F67" s="52">
        <v>22629103</v>
      </c>
      <c r="G67" s="52">
        <v>22773308</v>
      </c>
      <c r="H67" s="52">
        <v>23524592</v>
      </c>
      <c r="I67" s="52">
        <v>29623112</v>
      </c>
      <c r="J67" s="52">
        <v>30724797</v>
      </c>
      <c r="K67" s="52">
        <v>31506818</v>
      </c>
      <c r="L67" s="52">
        <v>31404343</v>
      </c>
      <c r="M67" s="52">
        <v>26482174</v>
      </c>
    </row>
    <row r="68" spans="2:16" x14ac:dyDescent="0.2">
      <c r="G68" s="62">
        <f t="shared" ref="G68" si="3">+G67/F67-1</f>
        <v>6.3725460085624075E-3</v>
      </c>
      <c r="H68" s="62">
        <f t="shared" ref="H68" si="4">+H67/G67-1</f>
        <v>3.298967370045669E-2</v>
      </c>
      <c r="I68" s="62">
        <f t="shared" ref="I68" si="5">+I67/H67-1</f>
        <v>0.25924020276313398</v>
      </c>
      <c r="J68" s="62">
        <f t="shared" ref="J68" si="6">+J67/I67-1</f>
        <v>3.7190049445176454E-2</v>
      </c>
      <c r="K68" s="62">
        <f t="shared" ref="K68:L68" si="7">+K67/J67-1</f>
        <v>2.5452438302521641E-2</v>
      </c>
      <c r="L68" s="62">
        <f t="shared" si="7"/>
        <v>-3.2524706239773771E-3</v>
      </c>
      <c r="M68" s="62">
        <f>+M67/L67-1</f>
        <v>-0.15673529613404102</v>
      </c>
    </row>
    <row r="70" spans="2:16" x14ac:dyDescent="0.2">
      <c r="B70" s="28"/>
      <c r="C70" s="28"/>
      <c r="D70" s="28"/>
      <c r="E70" s="28"/>
    </row>
    <row r="71" spans="2:16" ht="15" x14ac:dyDescent="0.25">
      <c r="B71" s="54" t="s">
        <v>55</v>
      </c>
      <c r="C71" s="38"/>
      <c r="D71" s="38"/>
      <c r="E71" s="38"/>
      <c r="F71" s="29"/>
      <c r="G71" s="33"/>
      <c r="H71" s="29"/>
      <c r="I71" s="29"/>
      <c r="J71" s="29"/>
      <c r="K71" s="29"/>
      <c r="L71" s="29"/>
      <c r="M71" s="29"/>
      <c r="N71" s="29"/>
      <c r="O71" s="29"/>
      <c r="P71" s="29"/>
    </row>
    <row r="73" spans="2:16" x14ac:dyDescent="0.2">
      <c r="C73" s="49" t="s">
        <v>29</v>
      </c>
      <c r="D73" s="43"/>
      <c r="E73" s="44"/>
      <c r="F73" s="50">
        <v>2013</v>
      </c>
      <c r="G73" s="50">
        <v>2014</v>
      </c>
      <c r="H73" s="50">
        <v>2015</v>
      </c>
      <c r="I73" s="50">
        <v>2016</v>
      </c>
      <c r="J73" s="50">
        <v>2017</v>
      </c>
      <c r="K73" s="50">
        <v>2018</v>
      </c>
      <c r="L73" s="50">
        <v>2019</v>
      </c>
      <c r="M73" s="50">
        <v>2020</v>
      </c>
    </row>
    <row r="74" spans="2:16" x14ac:dyDescent="0.2">
      <c r="C74" s="40" t="s">
        <v>30</v>
      </c>
      <c r="D74" s="41"/>
      <c r="E74" s="42"/>
      <c r="F74" s="51">
        <v>6.8030535722074363</v>
      </c>
      <c r="G74" s="51">
        <v>7.0213646607686506</v>
      </c>
      <c r="H74" s="51">
        <v>6.6990492332449376</v>
      </c>
      <c r="I74" s="51">
        <v>5.6124859535351987</v>
      </c>
      <c r="J74" s="51">
        <v>5.4968369685241534</v>
      </c>
      <c r="K74" s="51">
        <v>5.7151978978010405</v>
      </c>
      <c r="L74" s="51">
        <v>5.6165543727502909</v>
      </c>
      <c r="M74" s="51">
        <v>6.673500445998128</v>
      </c>
    </row>
    <row r="75" spans="2:16" x14ac:dyDescent="0.2">
      <c r="C75" s="40" t="s">
        <v>31</v>
      </c>
      <c r="D75" s="41"/>
      <c r="E75" s="42"/>
      <c r="F75" s="51">
        <v>0.17755896024689977</v>
      </c>
      <c r="G75" s="51">
        <v>0.25045988048815743</v>
      </c>
      <c r="H75" s="51">
        <v>0.23475008620765878</v>
      </c>
      <c r="I75" s="51">
        <v>0.17887384688009822</v>
      </c>
      <c r="J75" s="51">
        <v>9.4545783329341437E-2</v>
      </c>
      <c r="K75" s="51">
        <v>9.8813532994667996E-2</v>
      </c>
      <c r="L75" s="51">
        <v>0.12878155101031727</v>
      </c>
      <c r="M75" s="51">
        <v>4.8761102468400062E-2</v>
      </c>
    </row>
    <row r="76" spans="2:16" x14ac:dyDescent="0.2">
      <c r="C76" s="40" t="s">
        <v>32</v>
      </c>
      <c r="D76" s="41"/>
      <c r="E76" s="42"/>
      <c r="F76" s="51">
        <v>24.081586442025564</v>
      </c>
      <c r="G76" s="51">
        <v>20.710289431820797</v>
      </c>
      <c r="H76" s="51">
        <v>23.564043108590361</v>
      </c>
      <c r="I76" s="51">
        <v>36.888811681905672</v>
      </c>
      <c r="J76" s="51">
        <v>37.819914644187882</v>
      </c>
      <c r="K76" s="51">
        <v>36.628760797107468</v>
      </c>
      <c r="L76" s="51">
        <v>34.884343862885466</v>
      </c>
      <c r="M76" s="51">
        <v>31.901108270038552</v>
      </c>
    </row>
    <row r="77" spans="2:16" x14ac:dyDescent="0.2">
      <c r="C77" s="40" t="s">
        <v>33</v>
      </c>
      <c r="D77" s="41"/>
      <c r="E77" s="42"/>
      <c r="F77" s="51">
        <v>15.276624088900032</v>
      </c>
      <c r="G77" s="51">
        <v>15.920739314639754</v>
      </c>
      <c r="H77" s="51">
        <v>14.458984028288354</v>
      </c>
      <c r="I77" s="51">
        <v>11.570479158300451</v>
      </c>
      <c r="J77" s="51">
        <v>10.474982145528903</v>
      </c>
      <c r="K77" s="51">
        <v>10.549865746518737</v>
      </c>
      <c r="L77" s="51">
        <v>10.746405361831641</v>
      </c>
      <c r="M77" s="51">
        <v>10.740175636637687</v>
      </c>
    </row>
    <row r="78" spans="2:16" x14ac:dyDescent="0.2">
      <c r="C78" s="40" t="s">
        <v>34</v>
      </c>
      <c r="D78" s="41"/>
      <c r="E78" s="42"/>
      <c r="F78" s="51">
        <v>1.2709695121366498</v>
      </c>
      <c r="G78" s="51">
        <v>1.1425217627584012</v>
      </c>
      <c r="H78" s="51">
        <v>1.1149566377176701</v>
      </c>
      <c r="I78" s="51">
        <v>0.97596768361136399</v>
      </c>
      <c r="J78" s="51">
        <v>1.1536805271650776</v>
      </c>
      <c r="K78" s="51">
        <v>0.95892577917579613</v>
      </c>
      <c r="L78" s="51">
        <v>0.96647142084774706</v>
      </c>
      <c r="M78" s="51">
        <v>1.1274754104402456</v>
      </c>
    </row>
    <row r="79" spans="2:16" x14ac:dyDescent="0.2">
      <c r="C79" s="40" t="s">
        <v>35</v>
      </c>
      <c r="D79" s="41"/>
      <c r="E79" s="42"/>
      <c r="F79" s="51">
        <v>9.0235923182637858</v>
      </c>
      <c r="G79" s="51">
        <v>9.8374860604353138</v>
      </c>
      <c r="H79" s="51">
        <v>8.4450561352987545</v>
      </c>
      <c r="I79" s="51">
        <v>7.100263469955487</v>
      </c>
      <c r="J79" s="51">
        <v>7.4636847885439241</v>
      </c>
      <c r="K79" s="51">
        <v>7.7320026414600171</v>
      </c>
      <c r="L79" s="51">
        <v>7.7531760495674114</v>
      </c>
      <c r="M79" s="51">
        <v>7.3659775817498971</v>
      </c>
    </row>
    <row r="80" spans="2:16" x14ac:dyDescent="0.2">
      <c r="C80" s="40" t="s">
        <v>36</v>
      </c>
      <c r="D80" s="41"/>
      <c r="E80" s="42"/>
      <c r="F80" s="51">
        <v>11.285334641854783</v>
      </c>
      <c r="G80" s="51">
        <v>11.673095537986839</v>
      </c>
      <c r="H80" s="51">
        <v>11.535137357536318</v>
      </c>
      <c r="I80" s="51">
        <v>9.4079042066883467</v>
      </c>
      <c r="J80" s="51">
        <v>9.250938256809313</v>
      </c>
      <c r="K80" s="51">
        <v>9.2892401892187273</v>
      </c>
      <c r="L80" s="51">
        <v>9.5486219851821144</v>
      </c>
      <c r="M80" s="51">
        <v>9.6468552770629774</v>
      </c>
    </row>
    <row r="81" spans="3:13" x14ac:dyDescent="0.2">
      <c r="C81" s="40" t="s">
        <v>37</v>
      </c>
      <c r="D81" s="41"/>
      <c r="E81" s="42"/>
      <c r="F81" s="51">
        <v>5.5496499353067597</v>
      </c>
      <c r="G81" s="51">
        <v>5.6379688010191584</v>
      </c>
      <c r="H81" s="51">
        <v>5.7608225468905054</v>
      </c>
      <c r="I81" s="51">
        <v>4.8334995999069914</v>
      </c>
      <c r="J81" s="51">
        <v>4.8489140546640552</v>
      </c>
      <c r="K81" s="51">
        <v>5.0499990192598947</v>
      </c>
      <c r="L81" s="51">
        <v>5.2169090115975365</v>
      </c>
      <c r="M81" s="51">
        <v>4.5736879457101978</v>
      </c>
    </row>
    <row r="82" spans="3:13" x14ac:dyDescent="0.2">
      <c r="C82" s="40" t="s">
        <v>38</v>
      </c>
      <c r="D82" s="41"/>
      <c r="E82" s="42"/>
      <c r="F82" s="51">
        <v>2.3218021500896433</v>
      </c>
      <c r="G82" s="51">
        <v>2.4510360989277444</v>
      </c>
      <c r="H82" s="51">
        <v>2.4488798785543229</v>
      </c>
      <c r="I82" s="51">
        <v>1.991907534900452</v>
      </c>
      <c r="J82" s="51">
        <v>1.9413277165020812</v>
      </c>
      <c r="K82" s="51">
        <v>1.9771307911830385</v>
      </c>
      <c r="L82" s="51">
        <v>2.0678445653201534</v>
      </c>
      <c r="M82" s="51">
        <v>1.2047575852345054</v>
      </c>
    </row>
    <row r="83" spans="3:13" x14ac:dyDescent="0.2">
      <c r="C83" s="40" t="s">
        <v>39</v>
      </c>
      <c r="D83" s="41"/>
      <c r="E83" s="42"/>
      <c r="F83" s="51">
        <v>3.3088143175626534</v>
      </c>
      <c r="G83" s="51">
        <v>3.6009349190728019</v>
      </c>
      <c r="H83" s="51">
        <v>3.8025569157586236</v>
      </c>
      <c r="I83" s="51">
        <v>3.2655043129837269</v>
      </c>
      <c r="J83" s="51">
        <v>3.3757554199625797</v>
      </c>
      <c r="K83" s="51">
        <v>3.5304295089399385</v>
      </c>
      <c r="L83" s="51">
        <v>3.8116638835590346</v>
      </c>
      <c r="M83" s="51">
        <v>4.8186867135606013</v>
      </c>
    </row>
    <row r="84" spans="3:13" x14ac:dyDescent="0.2">
      <c r="C84" s="40" t="s">
        <v>40</v>
      </c>
      <c r="D84" s="41"/>
      <c r="E84" s="42"/>
      <c r="F84" s="51">
        <v>3.3220273910105935</v>
      </c>
      <c r="G84" s="51">
        <v>3.5074878010695678</v>
      </c>
      <c r="H84" s="51">
        <v>3.4849148499578653</v>
      </c>
      <c r="I84" s="51">
        <v>2.9103390622835303</v>
      </c>
      <c r="J84" s="51">
        <v>2.9585549417950592</v>
      </c>
      <c r="K84" s="51">
        <v>3.0146268658421809</v>
      </c>
      <c r="L84" s="51">
        <v>3.1705582887054828</v>
      </c>
      <c r="M84" s="51">
        <v>3.8869316393737163</v>
      </c>
    </row>
    <row r="85" spans="3:13" x14ac:dyDescent="0.2">
      <c r="C85" s="40" t="s">
        <v>41</v>
      </c>
      <c r="D85" s="41"/>
      <c r="E85" s="42"/>
      <c r="F85" s="51">
        <v>17.578986670395199</v>
      </c>
      <c r="G85" s="51">
        <v>18.246615731012817</v>
      </c>
      <c r="H85" s="51">
        <v>18.450849221954623</v>
      </c>
      <c r="I85" s="51">
        <v>15.263963489048685</v>
      </c>
      <c r="J85" s="51">
        <v>15.120864752987629</v>
      </c>
      <c r="K85" s="51">
        <v>15.455007230498492</v>
      </c>
      <c r="L85" s="51">
        <v>16.088669646742808</v>
      </c>
      <c r="M85" s="51">
        <v>18.012082391725091</v>
      </c>
    </row>
    <row r="86" spans="3:13" x14ac:dyDescent="0.2">
      <c r="C86" s="48" t="s">
        <v>42</v>
      </c>
      <c r="D86" s="46"/>
      <c r="E86" s="47"/>
      <c r="F86" s="53">
        <f>SUM(F74:F85)</f>
        <v>100</v>
      </c>
      <c r="G86" s="53">
        <f t="shared" ref="G86:M86" si="8">SUM(G74:G85)</f>
        <v>100</v>
      </c>
      <c r="H86" s="53">
        <f t="shared" si="8"/>
        <v>100</v>
      </c>
      <c r="I86" s="53">
        <f t="shared" si="8"/>
        <v>100</v>
      </c>
      <c r="J86" s="53">
        <f t="shared" si="8"/>
        <v>100</v>
      </c>
      <c r="K86" s="53">
        <f t="shared" si="8"/>
        <v>100</v>
      </c>
      <c r="L86" s="53">
        <f t="shared" si="8"/>
        <v>100</v>
      </c>
      <c r="M86" s="53">
        <f t="shared" si="8"/>
        <v>99.999999999999986</v>
      </c>
    </row>
  </sheetData>
  <mergeCells count="1">
    <mergeCell ref="B2:P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86"/>
  <sheetViews>
    <sheetView topLeftCell="A7" zoomScale="96" zoomScaleNormal="96" workbookViewId="0">
      <selection activeCell="L35" sqref="L35"/>
    </sheetView>
  </sheetViews>
  <sheetFormatPr baseColWidth="10" defaultColWidth="0" defaultRowHeight="12" x14ac:dyDescent="0.2"/>
  <cols>
    <col min="1" max="1" width="11.7109375" style="25" customWidth="1"/>
    <col min="2" max="4" width="11.28515625" style="25" customWidth="1"/>
    <col min="5" max="5" width="12.28515625" style="25" customWidth="1"/>
    <col min="6" max="6" width="11.28515625" style="25" customWidth="1"/>
    <col min="7" max="7" width="14.140625" style="25" customWidth="1"/>
    <col min="8" max="8" width="11.5703125" style="25" bestFit="1" customWidth="1"/>
    <col min="9" max="9" width="14.140625" style="25" customWidth="1"/>
    <col min="10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86" t="s">
        <v>44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54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19</v>
      </c>
      <c r="J8" s="28" t="s">
        <v>43</v>
      </c>
    </row>
    <row r="9" spans="2:16" x14ac:dyDescent="0.2">
      <c r="G9" s="28"/>
    </row>
    <row r="10" spans="2:16" x14ac:dyDescent="0.2">
      <c r="C10" s="37" t="s">
        <v>11</v>
      </c>
      <c r="D10" s="37" t="s">
        <v>12</v>
      </c>
      <c r="E10" s="37" t="s">
        <v>17</v>
      </c>
      <c r="F10" s="37" t="s">
        <v>18</v>
      </c>
      <c r="G10" s="37" t="s">
        <v>23</v>
      </c>
      <c r="H10" s="37" t="s">
        <v>24</v>
      </c>
      <c r="I10" s="37" t="s">
        <v>25</v>
      </c>
      <c r="J10" s="37" t="s">
        <v>20</v>
      </c>
    </row>
    <row r="11" spans="2:16" x14ac:dyDescent="0.2">
      <c r="C11" s="35">
        <v>2013</v>
      </c>
      <c r="D11" s="35" t="s">
        <v>13</v>
      </c>
      <c r="E11" s="32">
        <v>41363</v>
      </c>
      <c r="F11" s="39">
        <v>179.1</v>
      </c>
      <c r="G11" s="36"/>
      <c r="H11" s="36"/>
      <c r="I11" s="36"/>
      <c r="J11" s="39">
        <v>217.263830573972</v>
      </c>
    </row>
    <row r="12" spans="2:16" x14ac:dyDescent="0.2">
      <c r="C12" s="35">
        <v>2013</v>
      </c>
      <c r="D12" s="35" t="s">
        <v>14</v>
      </c>
      <c r="E12" s="32">
        <v>41453</v>
      </c>
      <c r="F12" s="39">
        <v>200.8</v>
      </c>
      <c r="G12" s="35"/>
      <c r="H12" s="35"/>
      <c r="I12" s="35"/>
      <c r="J12" s="39">
        <v>197.61474264520399</v>
      </c>
    </row>
    <row r="13" spans="2:16" x14ac:dyDescent="0.2">
      <c r="C13" s="35">
        <v>2013</v>
      </c>
      <c r="D13" s="35" t="s">
        <v>15</v>
      </c>
      <c r="E13" s="32">
        <v>41543</v>
      </c>
      <c r="F13" s="39">
        <v>192.4</v>
      </c>
      <c r="G13" s="35"/>
      <c r="H13" s="35"/>
      <c r="I13" s="35"/>
      <c r="J13" s="39">
        <v>226.27305644421901</v>
      </c>
    </row>
    <row r="14" spans="2:16" x14ac:dyDescent="0.2">
      <c r="C14" s="35">
        <v>2013</v>
      </c>
      <c r="D14" s="35" t="s">
        <v>16</v>
      </c>
      <c r="E14" s="32">
        <v>41633</v>
      </c>
      <c r="F14" s="39">
        <v>186.7</v>
      </c>
      <c r="G14" s="35"/>
      <c r="H14" s="39">
        <f>+SUM(F11:F14)</f>
        <v>759</v>
      </c>
      <c r="I14" s="35"/>
      <c r="J14" s="39">
        <v>221.87058391345701</v>
      </c>
    </row>
    <row r="15" spans="2:16" x14ac:dyDescent="0.2">
      <c r="C15" s="35">
        <v>2014</v>
      </c>
      <c r="D15" s="35" t="s">
        <v>13</v>
      </c>
      <c r="E15" s="32">
        <v>41723</v>
      </c>
      <c r="F15" s="39">
        <v>177.7</v>
      </c>
      <c r="G15" s="56">
        <f>+F15/F11-1</f>
        <v>-7.8168620882188566E-3</v>
      </c>
      <c r="H15" s="39">
        <f t="shared" ref="H15:H46" si="0">+SUM(F12:F15)</f>
        <v>757.60000000000014</v>
      </c>
      <c r="I15" s="35"/>
      <c r="J15" s="39">
        <v>218.47542619999999</v>
      </c>
    </row>
    <row r="16" spans="2:16" x14ac:dyDescent="0.2">
      <c r="C16" s="35">
        <v>2014</v>
      </c>
      <c r="D16" s="35" t="s">
        <v>14</v>
      </c>
      <c r="E16" s="32">
        <v>41813</v>
      </c>
      <c r="F16" s="39">
        <v>200</v>
      </c>
      <c r="G16" s="56">
        <f t="shared" ref="G16:G46" si="1">+F16/F12-1</f>
        <v>-3.9840637450200278E-3</v>
      </c>
      <c r="H16" s="39">
        <f t="shared" si="0"/>
        <v>756.8</v>
      </c>
      <c r="I16" s="35"/>
      <c r="J16" s="39">
        <v>166.37342355562501</v>
      </c>
    </row>
    <row r="17" spans="3:10" x14ac:dyDescent="0.2">
      <c r="C17" s="35">
        <v>2014</v>
      </c>
      <c r="D17" s="35" t="s">
        <v>15</v>
      </c>
      <c r="E17" s="32">
        <v>41903</v>
      </c>
      <c r="F17" s="39">
        <v>191</v>
      </c>
      <c r="G17" s="56">
        <f t="shared" si="1"/>
        <v>-7.2765072765073047E-3</v>
      </c>
      <c r="H17" s="39">
        <f t="shared" si="0"/>
        <v>755.4</v>
      </c>
      <c r="I17" s="35"/>
      <c r="J17" s="39">
        <v>226.60545444281399</v>
      </c>
    </row>
    <row r="18" spans="3:10" x14ac:dyDescent="0.2">
      <c r="C18" s="35">
        <v>2014</v>
      </c>
      <c r="D18" s="35" t="s">
        <v>16</v>
      </c>
      <c r="E18" s="32">
        <v>41993</v>
      </c>
      <c r="F18" s="39">
        <v>190.8</v>
      </c>
      <c r="G18" s="56">
        <f t="shared" si="1"/>
        <v>2.1960364220674933E-2</v>
      </c>
      <c r="H18" s="39">
        <f t="shared" si="0"/>
        <v>759.5</v>
      </c>
      <c r="I18" s="57">
        <f>+H18/H14-1</f>
        <v>6.587615283266679E-4</v>
      </c>
      <c r="J18" s="58">
        <v>214.23381457635699</v>
      </c>
    </row>
    <row r="19" spans="3:10" x14ac:dyDescent="0.2">
      <c r="C19" s="35">
        <v>2015</v>
      </c>
      <c r="D19" s="35" t="s">
        <v>13</v>
      </c>
      <c r="E19" s="32">
        <v>42083</v>
      </c>
      <c r="F19" s="39">
        <v>178.4</v>
      </c>
      <c r="G19" s="56">
        <f t="shared" si="1"/>
        <v>3.9392234102419987E-3</v>
      </c>
      <c r="H19" s="39">
        <f t="shared" si="0"/>
        <v>760.19999999999993</v>
      </c>
      <c r="I19" s="57">
        <f t="shared" ref="I19:I46" si="2">+H19/H15-1</f>
        <v>3.4318901795140633E-3</v>
      </c>
      <c r="J19" s="58">
        <v>217.31386620000001</v>
      </c>
    </row>
    <row r="20" spans="3:10" x14ac:dyDescent="0.2">
      <c r="C20" s="35">
        <v>2015</v>
      </c>
      <c r="D20" s="35" t="s">
        <v>14</v>
      </c>
      <c r="E20" s="32">
        <v>42173</v>
      </c>
      <c r="F20" s="39">
        <v>199</v>
      </c>
      <c r="G20" s="56">
        <f t="shared" si="1"/>
        <v>-5.0000000000000044E-3</v>
      </c>
      <c r="H20" s="39">
        <f t="shared" si="0"/>
        <v>759.2</v>
      </c>
      <c r="I20" s="57">
        <f t="shared" si="2"/>
        <v>3.1712473572940159E-3</v>
      </c>
      <c r="J20" s="58">
        <v>311.73752571132599</v>
      </c>
    </row>
    <row r="21" spans="3:10" x14ac:dyDescent="0.2">
      <c r="C21" s="35">
        <v>2015</v>
      </c>
      <c r="D21" s="35" t="s">
        <v>15</v>
      </c>
      <c r="E21" s="32">
        <v>42263</v>
      </c>
      <c r="F21" s="39">
        <v>194.3</v>
      </c>
      <c r="G21" s="56">
        <f t="shared" si="1"/>
        <v>1.7277486910994844E-2</v>
      </c>
      <c r="H21" s="39">
        <f t="shared" si="0"/>
        <v>762.5</v>
      </c>
      <c r="I21" s="57">
        <f t="shared" si="2"/>
        <v>9.3989939105110221E-3</v>
      </c>
      <c r="J21" s="58">
        <v>363.461021703011</v>
      </c>
    </row>
    <row r="22" spans="3:10" x14ac:dyDescent="0.2">
      <c r="C22" s="35">
        <v>2015</v>
      </c>
      <c r="D22" s="35" t="s">
        <v>16</v>
      </c>
      <c r="E22" s="32">
        <v>42353</v>
      </c>
      <c r="F22" s="39">
        <v>200.9</v>
      </c>
      <c r="G22" s="56">
        <f t="shared" si="1"/>
        <v>5.2935010482180189E-2</v>
      </c>
      <c r="H22" s="39">
        <f t="shared" si="0"/>
        <v>772.6</v>
      </c>
      <c r="I22" s="57">
        <f t="shared" si="2"/>
        <v>1.7248189598420005E-2</v>
      </c>
      <c r="J22" s="58">
        <v>495.56063503003799</v>
      </c>
    </row>
    <row r="23" spans="3:10" x14ac:dyDescent="0.2">
      <c r="C23" s="35">
        <v>2016</v>
      </c>
      <c r="D23" s="35" t="s">
        <v>13</v>
      </c>
      <c r="E23" s="32">
        <v>42443</v>
      </c>
      <c r="F23" s="39">
        <v>182.9</v>
      </c>
      <c r="G23" s="56">
        <f t="shared" si="1"/>
        <v>2.5224215246636872E-2</v>
      </c>
      <c r="H23" s="39">
        <f t="shared" si="0"/>
        <v>777.1</v>
      </c>
      <c r="I23" s="57">
        <f t="shared" si="2"/>
        <v>2.2230991844251591E-2</v>
      </c>
      <c r="J23" s="58">
        <v>588.87359520000098</v>
      </c>
    </row>
    <row r="24" spans="3:10" x14ac:dyDescent="0.2">
      <c r="C24" s="35">
        <v>2016</v>
      </c>
      <c r="D24" s="35" t="s">
        <v>14</v>
      </c>
      <c r="E24" s="32">
        <v>42533</v>
      </c>
      <c r="F24" s="39">
        <v>215.2</v>
      </c>
      <c r="G24" s="56">
        <f t="shared" si="1"/>
        <v>8.1407035175879328E-2</v>
      </c>
      <c r="H24" s="39">
        <f t="shared" si="0"/>
        <v>793.3</v>
      </c>
      <c r="I24" s="57">
        <f t="shared" si="2"/>
        <v>4.4915700737618414E-2</v>
      </c>
      <c r="J24" s="58">
        <v>518.72578320000105</v>
      </c>
    </row>
    <row r="25" spans="3:10" x14ac:dyDescent="0.2">
      <c r="C25" s="35">
        <v>2016</v>
      </c>
      <c r="D25" s="35" t="s">
        <v>15</v>
      </c>
      <c r="E25" s="32">
        <v>42623</v>
      </c>
      <c r="F25" s="39">
        <v>201.5</v>
      </c>
      <c r="G25" s="56">
        <f t="shared" si="1"/>
        <v>3.7056098816263372E-2</v>
      </c>
      <c r="H25" s="39">
        <f t="shared" si="0"/>
        <v>800.5</v>
      </c>
      <c r="I25" s="57">
        <f t="shared" si="2"/>
        <v>4.9836065573770405E-2</v>
      </c>
      <c r="J25" s="58">
        <v>402.17749620000097</v>
      </c>
    </row>
    <row r="26" spans="3:10" x14ac:dyDescent="0.2">
      <c r="C26" s="35">
        <v>2016</v>
      </c>
      <c r="D26" s="35" t="s">
        <v>16</v>
      </c>
      <c r="E26" s="32">
        <v>42713</v>
      </c>
      <c r="F26" s="39">
        <v>203.1</v>
      </c>
      <c r="G26" s="56">
        <f t="shared" si="1"/>
        <v>1.0950721752115422E-2</v>
      </c>
      <c r="H26" s="39">
        <f t="shared" si="0"/>
        <v>802.7</v>
      </c>
      <c r="I26" s="57">
        <f t="shared" si="2"/>
        <v>3.8959358011907863E-2</v>
      </c>
      <c r="J26" s="58">
        <v>515.79741815633099</v>
      </c>
    </row>
    <row r="27" spans="3:10" x14ac:dyDescent="0.2">
      <c r="C27" s="35">
        <v>2017</v>
      </c>
      <c r="D27" s="35" t="s">
        <v>13</v>
      </c>
      <c r="E27" s="32">
        <v>42803</v>
      </c>
      <c r="F27" s="39">
        <v>193.7</v>
      </c>
      <c r="G27" s="56">
        <f t="shared" si="1"/>
        <v>5.9048660470202297E-2</v>
      </c>
      <c r="H27" s="39">
        <f t="shared" si="0"/>
        <v>813.5</v>
      </c>
      <c r="I27" s="57">
        <f t="shared" si="2"/>
        <v>4.6840818427486886E-2</v>
      </c>
      <c r="J27" s="58">
        <v>202.33562408302399</v>
      </c>
    </row>
    <row r="28" spans="3:10" x14ac:dyDescent="0.2">
      <c r="C28" s="35">
        <v>2017</v>
      </c>
      <c r="D28" s="35" t="s">
        <v>14</v>
      </c>
      <c r="E28" s="32">
        <v>42893</v>
      </c>
      <c r="F28" s="39">
        <v>202.8</v>
      </c>
      <c r="G28" s="56">
        <f t="shared" si="1"/>
        <v>-5.7620817843866079E-2</v>
      </c>
      <c r="H28" s="39">
        <f t="shared" si="0"/>
        <v>801.09999999999991</v>
      </c>
      <c r="I28" s="57">
        <f t="shared" si="2"/>
        <v>9.8323458968863076E-3</v>
      </c>
      <c r="J28" s="58">
        <v>158.81457906666699</v>
      </c>
    </row>
    <row r="29" spans="3:10" x14ac:dyDescent="0.2">
      <c r="C29" s="35">
        <v>2017</v>
      </c>
      <c r="D29" s="35" t="s">
        <v>15</v>
      </c>
      <c r="E29" s="32">
        <v>42983</v>
      </c>
      <c r="F29" s="39">
        <v>189.1</v>
      </c>
      <c r="G29" s="56">
        <f t="shared" si="1"/>
        <v>-6.1538461538461542E-2</v>
      </c>
      <c r="H29" s="39">
        <f t="shared" si="0"/>
        <v>788.69999999999993</v>
      </c>
      <c r="I29" s="57">
        <f t="shared" si="2"/>
        <v>-1.4740787008119982E-2</v>
      </c>
      <c r="J29" s="58">
        <v>124.180538066667</v>
      </c>
    </row>
    <row r="30" spans="3:10" x14ac:dyDescent="0.2">
      <c r="C30" s="35">
        <v>2017</v>
      </c>
      <c r="D30" s="35" t="s">
        <v>16</v>
      </c>
      <c r="E30" s="32">
        <v>43073</v>
      </c>
      <c r="F30" s="39">
        <v>205.2</v>
      </c>
      <c r="G30" s="56">
        <f t="shared" si="1"/>
        <v>1.0339734121122657E-2</v>
      </c>
      <c r="H30" s="39">
        <f t="shared" si="0"/>
        <v>790.8</v>
      </c>
      <c r="I30" s="57">
        <f t="shared" si="2"/>
        <v>-1.4824965740625529E-2</v>
      </c>
      <c r="J30" s="58">
        <v>196.27962806666699</v>
      </c>
    </row>
    <row r="31" spans="3:10" x14ac:dyDescent="0.2">
      <c r="C31" s="35">
        <v>2018</v>
      </c>
      <c r="D31" s="35" t="s">
        <v>13</v>
      </c>
      <c r="E31" s="32">
        <v>43189</v>
      </c>
      <c r="F31" s="39">
        <v>187.4</v>
      </c>
      <c r="G31" s="56">
        <f t="shared" si="1"/>
        <v>-3.2524522457408223E-2</v>
      </c>
      <c r="H31" s="39">
        <f t="shared" si="0"/>
        <v>784.49999999999989</v>
      </c>
      <c r="I31" s="57">
        <f t="shared" si="2"/>
        <v>-3.5648432698217714E-2</v>
      </c>
      <c r="J31" s="58">
        <v>201.59515978416701</v>
      </c>
    </row>
    <row r="32" spans="3:10" x14ac:dyDescent="0.2">
      <c r="C32" s="35">
        <v>2018</v>
      </c>
      <c r="D32" s="35" t="s">
        <v>14</v>
      </c>
      <c r="E32" s="32">
        <v>43279</v>
      </c>
      <c r="F32" s="39">
        <v>212</v>
      </c>
      <c r="G32" s="56">
        <f t="shared" si="1"/>
        <v>4.5364891518737682E-2</v>
      </c>
      <c r="H32" s="39">
        <f t="shared" si="0"/>
        <v>793.69999999999993</v>
      </c>
      <c r="I32" s="57">
        <f t="shared" si="2"/>
        <v>-9.2372987142678165E-3</v>
      </c>
      <c r="J32" s="58">
        <v>170.717145569167</v>
      </c>
    </row>
    <row r="33" spans="3:10" x14ac:dyDescent="0.2">
      <c r="C33" s="35">
        <v>2018</v>
      </c>
      <c r="D33" s="35" t="s">
        <v>15</v>
      </c>
      <c r="E33" s="32">
        <v>43369</v>
      </c>
      <c r="F33" s="39">
        <v>193.2</v>
      </c>
      <c r="G33" s="56">
        <f t="shared" si="1"/>
        <v>2.1681649920676893E-2</v>
      </c>
      <c r="H33" s="39">
        <f t="shared" si="0"/>
        <v>797.8</v>
      </c>
      <c r="I33" s="57">
        <f t="shared" si="2"/>
        <v>1.153797388107014E-2</v>
      </c>
      <c r="J33" s="58">
        <v>118.232875956667</v>
      </c>
    </row>
    <row r="34" spans="3:10" x14ac:dyDescent="0.2">
      <c r="C34" s="35">
        <v>2018</v>
      </c>
      <c r="D34" s="35" t="s">
        <v>16</v>
      </c>
      <c r="E34" s="32">
        <v>43459</v>
      </c>
      <c r="F34" s="39">
        <v>202.6</v>
      </c>
      <c r="G34" s="56">
        <f t="shared" si="1"/>
        <v>-1.2670565302144277E-2</v>
      </c>
      <c r="H34" s="39">
        <f t="shared" si="0"/>
        <v>795.19999999999993</v>
      </c>
      <c r="I34" s="57">
        <f t="shared" si="2"/>
        <v>5.5639858371270279E-3</v>
      </c>
      <c r="J34" s="58">
        <v>193.63055576416701</v>
      </c>
    </row>
    <row r="35" spans="3:10" x14ac:dyDescent="0.2">
      <c r="C35" s="35">
        <v>2019</v>
      </c>
      <c r="D35" s="35" t="s">
        <v>13</v>
      </c>
      <c r="E35" s="32">
        <v>43549</v>
      </c>
      <c r="F35" s="39">
        <v>201.3</v>
      </c>
      <c r="G35" s="56">
        <f t="shared" si="1"/>
        <v>7.4172892209178221E-2</v>
      </c>
      <c r="H35" s="39">
        <f t="shared" si="0"/>
        <v>809.09999999999991</v>
      </c>
      <c r="I35" s="57">
        <f t="shared" si="2"/>
        <v>3.1357552581261938E-2</v>
      </c>
      <c r="J35" s="58">
        <v>204.67861999916701</v>
      </c>
    </row>
    <row r="36" spans="3:10" x14ac:dyDescent="0.2">
      <c r="C36" s="35">
        <v>2019</v>
      </c>
      <c r="D36" s="35" t="s">
        <v>14</v>
      </c>
      <c r="E36" s="32">
        <v>43639</v>
      </c>
      <c r="F36" s="39">
        <v>206.5</v>
      </c>
      <c r="G36" s="56">
        <f t="shared" si="1"/>
        <v>-2.5943396226415061E-2</v>
      </c>
      <c r="H36" s="39">
        <f t="shared" si="0"/>
        <v>803.59999999999991</v>
      </c>
      <c r="I36" s="57">
        <f t="shared" si="2"/>
        <v>1.247322665994699E-2</v>
      </c>
      <c r="J36" s="58">
        <v>154.25928189666701</v>
      </c>
    </row>
    <row r="37" spans="3:10" x14ac:dyDescent="0.2">
      <c r="C37" s="35">
        <v>2019</v>
      </c>
      <c r="D37" s="35" t="s">
        <v>15</v>
      </c>
      <c r="E37" s="32">
        <v>43729</v>
      </c>
      <c r="F37" s="39">
        <v>200.6</v>
      </c>
      <c r="G37" s="56">
        <f t="shared" si="1"/>
        <v>3.8302277432712195E-2</v>
      </c>
      <c r="H37" s="39">
        <f t="shared" si="0"/>
        <v>811</v>
      </c>
      <c r="I37" s="57">
        <f t="shared" si="2"/>
        <v>1.6545500125344725E-2</v>
      </c>
      <c r="J37" s="58">
        <v>117.717049186667</v>
      </c>
    </row>
    <row r="38" spans="3:10" x14ac:dyDescent="0.2">
      <c r="C38" s="35">
        <v>2019</v>
      </c>
      <c r="D38" s="35" t="s">
        <v>16</v>
      </c>
      <c r="E38" s="32">
        <v>43819</v>
      </c>
      <c r="F38" s="39">
        <v>198</v>
      </c>
      <c r="G38" s="56">
        <f t="shared" si="1"/>
        <v>-2.2704837117472843E-2</v>
      </c>
      <c r="H38" s="39">
        <f t="shared" si="0"/>
        <v>806.4</v>
      </c>
      <c r="I38" s="57">
        <f t="shared" si="2"/>
        <v>1.4084507042253502E-2</v>
      </c>
      <c r="J38" s="58">
        <v>201.20675127666701</v>
      </c>
    </row>
    <row r="39" spans="3:10" x14ac:dyDescent="0.2">
      <c r="C39" s="35">
        <v>2020</v>
      </c>
      <c r="D39" s="35" t="s">
        <v>13</v>
      </c>
      <c r="E39" s="32">
        <v>43909</v>
      </c>
      <c r="F39" s="39">
        <v>181.1</v>
      </c>
      <c r="G39" s="56">
        <f t="shared" si="1"/>
        <v>-0.10034773969200206</v>
      </c>
      <c r="H39" s="39">
        <f t="shared" si="0"/>
        <v>786.2</v>
      </c>
      <c r="I39" s="57">
        <f t="shared" si="2"/>
        <v>-2.8303052774687809E-2</v>
      </c>
      <c r="J39" s="58">
        <v>157.36241353916699</v>
      </c>
    </row>
    <row r="40" spans="3:10" x14ac:dyDescent="0.2">
      <c r="C40" s="35">
        <v>2020</v>
      </c>
      <c r="D40" s="35" t="s">
        <v>14</v>
      </c>
      <c r="E40" s="32">
        <v>43999</v>
      </c>
      <c r="F40" s="39">
        <v>150.30000000000001</v>
      </c>
      <c r="G40" s="56">
        <f t="shared" si="1"/>
        <v>-0.27215496368038739</v>
      </c>
      <c r="H40" s="39">
        <f t="shared" si="0"/>
        <v>730</v>
      </c>
      <c r="I40" s="57">
        <f t="shared" si="2"/>
        <v>-9.1587854654056611E-2</v>
      </c>
      <c r="J40" s="58">
        <v>186.35709444166699</v>
      </c>
    </row>
    <row r="41" spans="3:10" x14ac:dyDescent="0.2">
      <c r="C41" s="35">
        <v>2020</v>
      </c>
      <c r="D41" s="35" t="s">
        <v>15</v>
      </c>
      <c r="E41" s="32">
        <v>44089</v>
      </c>
      <c r="F41" s="39">
        <v>178.8</v>
      </c>
      <c r="G41" s="56">
        <f t="shared" si="1"/>
        <v>-0.10867397806580248</v>
      </c>
      <c r="H41" s="39">
        <f t="shared" si="0"/>
        <v>708.2</v>
      </c>
      <c r="I41" s="57">
        <f t="shared" si="2"/>
        <v>-0.12675709001233038</v>
      </c>
      <c r="J41" s="58">
        <v>136.55379008216701</v>
      </c>
    </row>
    <row r="42" spans="3:10" x14ac:dyDescent="0.2">
      <c r="C42" s="35">
        <v>2020</v>
      </c>
      <c r="D42" s="35" t="s">
        <v>16</v>
      </c>
      <c r="E42" s="32">
        <v>44179</v>
      </c>
      <c r="F42" s="39">
        <v>195.3</v>
      </c>
      <c r="G42" s="56">
        <f t="shared" si="1"/>
        <v>-1.3636363636363558E-2</v>
      </c>
      <c r="H42" s="39">
        <f t="shared" si="0"/>
        <v>705.5</v>
      </c>
      <c r="I42" s="57">
        <f t="shared" si="2"/>
        <v>-0.12512400793650791</v>
      </c>
      <c r="J42" s="58">
        <v>199.623593056667</v>
      </c>
    </row>
    <row r="43" spans="3:10" x14ac:dyDescent="0.2">
      <c r="C43" s="35">
        <v>2021</v>
      </c>
      <c r="D43" s="35" t="s">
        <v>13</v>
      </c>
      <c r="E43" s="32">
        <v>44269</v>
      </c>
      <c r="F43" s="39">
        <v>185.2</v>
      </c>
      <c r="G43" s="56">
        <f t="shared" si="1"/>
        <v>2.2639425731640017E-2</v>
      </c>
      <c r="H43" s="39">
        <f t="shared" si="0"/>
        <v>709.60000000000014</v>
      </c>
      <c r="I43" s="57">
        <f t="shared" si="2"/>
        <v>-9.7430679216484184E-2</v>
      </c>
      <c r="J43" s="58">
        <v>200.23138730916699</v>
      </c>
    </row>
    <row r="44" spans="3:10" x14ac:dyDescent="0.2">
      <c r="C44" s="35">
        <v>2021</v>
      </c>
      <c r="D44" s="35" t="s">
        <v>14</v>
      </c>
      <c r="E44" s="32">
        <v>44359</v>
      </c>
      <c r="F44" s="39">
        <v>184.1</v>
      </c>
      <c r="G44" s="56">
        <f t="shared" si="1"/>
        <v>0.22488356620093142</v>
      </c>
      <c r="H44" s="39">
        <f t="shared" si="0"/>
        <v>743.4</v>
      </c>
      <c r="I44" s="57">
        <f t="shared" si="2"/>
        <v>1.8356164383561691E-2</v>
      </c>
      <c r="J44" s="58">
        <v>167.87028847416701</v>
      </c>
    </row>
    <row r="45" spans="3:10" x14ac:dyDescent="0.2">
      <c r="C45" s="35">
        <v>2021</v>
      </c>
      <c r="D45" s="35" t="s">
        <v>15</v>
      </c>
      <c r="E45" s="32">
        <v>44449</v>
      </c>
      <c r="F45" s="39">
        <v>179.1</v>
      </c>
      <c r="G45" s="56">
        <f t="shared" si="1"/>
        <v>1.6778523489930919E-3</v>
      </c>
      <c r="H45" s="39">
        <f t="shared" si="0"/>
        <v>743.7</v>
      </c>
      <c r="I45" s="57">
        <f t="shared" si="2"/>
        <v>5.0127082744987339E-2</v>
      </c>
      <c r="J45" s="58">
        <v>122.61299552666701</v>
      </c>
    </row>
    <row r="46" spans="3:10" ht="14.25" x14ac:dyDescent="0.2">
      <c r="C46" s="35" t="s">
        <v>56</v>
      </c>
      <c r="D46" s="35" t="s">
        <v>16</v>
      </c>
      <c r="E46" s="32">
        <f>+E45+90</f>
        <v>44539</v>
      </c>
      <c r="F46" s="61">
        <v>180.79949999999999</v>
      </c>
      <c r="G46" s="56">
        <f t="shared" si="1"/>
        <v>-7.4247311827957074E-2</v>
      </c>
      <c r="H46" s="39">
        <f t="shared" si="0"/>
        <v>729.19949999999994</v>
      </c>
      <c r="I46" s="60">
        <f t="shared" si="2"/>
        <v>3.3592487597448484E-2</v>
      </c>
      <c r="J46" s="59">
        <v>98.212780539243198</v>
      </c>
    </row>
    <row r="47" spans="3:10" x14ac:dyDescent="0.2">
      <c r="C47" s="28" t="s">
        <v>57</v>
      </c>
    </row>
    <row r="48" spans="3:10" x14ac:dyDescent="0.2">
      <c r="C48" s="28" t="s">
        <v>27</v>
      </c>
    </row>
    <row r="49" spans="2:16" x14ac:dyDescent="0.2">
      <c r="C49" s="28" t="s">
        <v>22</v>
      </c>
    </row>
    <row r="52" spans="2:16" x14ac:dyDescent="0.2">
      <c r="B52" s="54" t="s">
        <v>54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9" t="s">
        <v>29</v>
      </c>
      <c r="D54" s="43"/>
      <c r="E54" s="44"/>
      <c r="F54" s="50">
        <v>2013</v>
      </c>
      <c r="G54" s="50">
        <v>2014</v>
      </c>
      <c r="H54" s="50">
        <v>2015</v>
      </c>
      <c r="I54" s="50">
        <v>2016</v>
      </c>
      <c r="J54" s="50">
        <v>2017</v>
      </c>
      <c r="K54" s="50">
        <v>2018</v>
      </c>
      <c r="L54" s="50">
        <v>2019</v>
      </c>
      <c r="M54" s="50">
        <v>2020</v>
      </c>
    </row>
    <row r="55" spans="2:16" x14ac:dyDescent="0.2">
      <c r="C55" s="40" t="s">
        <v>30</v>
      </c>
      <c r="D55" s="41"/>
      <c r="E55" s="42"/>
      <c r="F55" s="55">
        <v>1093655</v>
      </c>
      <c r="G55" s="55">
        <v>1005438</v>
      </c>
      <c r="H55" s="55">
        <v>975698</v>
      </c>
      <c r="I55" s="55">
        <v>1039706</v>
      </c>
      <c r="J55" s="55">
        <v>1000062</v>
      </c>
      <c r="K55" s="55">
        <v>1027938</v>
      </c>
      <c r="L55" s="55">
        <v>1079877</v>
      </c>
      <c r="M55" s="55">
        <v>1034419</v>
      </c>
    </row>
    <row r="56" spans="2:16" x14ac:dyDescent="0.2">
      <c r="C56" s="40" t="s">
        <v>31</v>
      </c>
      <c r="D56" s="41"/>
      <c r="E56" s="42"/>
      <c r="F56" s="55">
        <v>2428</v>
      </c>
      <c r="G56" s="55">
        <v>1120</v>
      </c>
      <c r="H56" s="55">
        <v>1316</v>
      </c>
      <c r="I56" s="55">
        <v>2318</v>
      </c>
      <c r="J56" s="55">
        <v>2576</v>
      </c>
      <c r="K56" s="55">
        <v>2649</v>
      </c>
      <c r="L56" s="55">
        <v>1538</v>
      </c>
      <c r="M56" s="55">
        <v>1354</v>
      </c>
    </row>
    <row r="57" spans="2:16" x14ac:dyDescent="0.2">
      <c r="C57" s="40" t="s">
        <v>32</v>
      </c>
      <c r="D57" s="41"/>
      <c r="E57" s="42"/>
      <c r="F57" s="55">
        <v>9886602</v>
      </c>
      <c r="G57" s="55">
        <v>9900165</v>
      </c>
      <c r="H57" s="55">
        <v>10235622</v>
      </c>
      <c r="I57" s="55">
        <v>10768336</v>
      </c>
      <c r="J57" s="55">
        <v>10381842</v>
      </c>
      <c r="K57" s="55">
        <v>9853920</v>
      </c>
      <c r="L57" s="55">
        <v>9852505</v>
      </c>
      <c r="M57" s="55">
        <v>8904655</v>
      </c>
    </row>
    <row r="58" spans="2:16" x14ac:dyDescent="0.2">
      <c r="C58" s="40" t="s">
        <v>33</v>
      </c>
      <c r="D58" s="41"/>
      <c r="E58" s="42"/>
      <c r="F58" s="55">
        <v>1267140</v>
      </c>
      <c r="G58" s="55">
        <v>1118076</v>
      </c>
      <c r="H58" s="55">
        <v>1086319</v>
      </c>
      <c r="I58" s="55">
        <v>1107939</v>
      </c>
      <c r="J58" s="55">
        <v>1122583</v>
      </c>
      <c r="K58" s="55">
        <v>1179105</v>
      </c>
      <c r="L58" s="55">
        <v>1193222</v>
      </c>
      <c r="M58" s="55">
        <v>1036517</v>
      </c>
    </row>
    <row r="59" spans="2:16" x14ac:dyDescent="0.2">
      <c r="C59" s="40" t="s">
        <v>34</v>
      </c>
      <c r="D59" s="41"/>
      <c r="E59" s="42"/>
      <c r="F59" s="55">
        <v>122885</v>
      </c>
      <c r="G59" s="55">
        <v>123594</v>
      </c>
      <c r="H59" s="55">
        <v>199497</v>
      </c>
      <c r="I59" s="55">
        <v>253924</v>
      </c>
      <c r="J59" s="55">
        <v>261069</v>
      </c>
      <c r="K59" s="55">
        <v>275531</v>
      </c>
      <c r="L59" s="55">
        <v>276335</v>
      </c>
      <c r="M59" s="55">
        <v>260018</v>
      </c>
    </row>
    <row r="60" spans="2:16" x14ac:dyDescent="0.2">
      <c r="C60" s="40" t="s">
        <v>35</v>
      </c>
      <c r="D60" s="41"/>
      <c r="E60" s="42"/>
      <c r="F60" s="55">
        <v>1989125</v>
      </c>
      <c r="G60" s="55">
        <v>1928379</v>
      </c>
      <c r="H60" s="55">
        <v>1639933</v>
      </c>
      <c r="I60" s="55">
        <v>1503202</v>
      </c>
      <c r="J60" s="55">
        <v>1409188</v>
      </c>
      <c r="K60" s="55">
        <v>1664417</v>
      </c>
      <c r="L60" s="55">
        <v>1613607</v>
      </c>
      <c r="M60" s="55">
        <v>1225147</v>
      </c>
    </row>
    <row r="61" spans="2:16" x14ac:dyDescent="0.2">
      <c r="C61" s="40" t="s">
        <v>36</v>
      </c>
      <c r="D61" s="41"/>
      <c r="E61" s="42"/>
      <c r="F61" s="55">
        <v>1430639</v>
      </c>
      <c r="G61" s="55">
        <v>1473651</v>
      </c>
      <c r="H61" s="55">
        <v>1494505</v>
      </c>
      <c r="I61" s="55">
        <v>1528157</v>
      </c>
      <c r="J61" s="55">
        <v>1537550</v>
      </c>
      <c r="K61" s="55">
        <v>1582082</v>
      </c>
      <c r="L61" s="55">
        <v>1622904</v>
      </c>
      <c r="M61" s="55">
        <v>1380463</v>
      </c>
    </row>
    <row r="62" spans="2:16" x14ac:dyDescent="0.2">
      <c r="C62" s="40" t="s">
        <v>37</v>
      </c>
      <c r="D62" s="41"/>
      <c r="E62" s="42"/>
      <c r="F62" s="55">
        <v>774069</v>
      </c>
      <c r="G62" s="55">
        <v>799954</v>
      </c>
      <c r="H62" s="55">
        <v>839706</v>
      </c>
      <c r="I62" s="55">
        <v>891145</v>
      </c>
      <c r="J62" s="55">
        <v>910274</v>
      </c>
      <c r="K62" s="55">
        <v>952550</v>
      </c>
      <c r="L62" s="55">
        <v>983447</v>
      </c>
      <c r="M62" s="55">
        <v>751132</v>
      </c>
    </row>
    <row r="63" spans="2:16" x14ac:dyDescent="0.2">
      <c r="C63" s="40" t="s">
        <v>38</v>
      </c>
      <c r="D63" s="41"/>
      <c r="E63" s="42"/>
      <c r="F63" s="55">
        <v>779948</v>
      </c>
      <c r="G63" s="55">
        <v>817962</v>
      </c>
      <c r="H63" s="55">
        <v>853526</v>
      </c>
      <c r="I63" s="55">
        <v>892903</v>
      </c>
      <c r="J63" s="55">
        <v>904365</v>
      </c>
      <c r="K63" s="55">
        <v>951965</v>
      </c>
      <c r="L63" s="55">
        <v>986993</v>
      </c>
      <c r="M63" s="55">
        <v>426583</v>
      </c>
    </row>
    <row r="64" spans="2:16" x14ac:dyDescent="0.2">
      <c r="C64" s="40" t="s">
        <v>39</v>
      </c>
      <c r="D64" s="41"/>
      <c r="E64" s="42"/>
      <c r="F64" s="55">
        <v>363840</v>
      </c>
      <c r="G64" s="55">
        <v>407623</v>
      </c>
      <c r="H64" s="55">
        <v>450326</v>
      </c>
      <c r="I64" s="55">
        <v>484937</v>
      </c>
      <c r="J64" s="55">
        <v>510401</v>
      </c>
      <c r="K64" s="55">
        <v>511898</v>
      </c>
      <c r="L64" s="55">
        <v>554260</v>
      </c>
      <c r="M64" s="55">
        <v>600422</v>
      </c>
    </row>
    <row r="65" spans="2:13" x14ac:dyDescent="0.2">
      <c r="C65" s="40" t="s">
        <v>40</v>
      </c>
      <c r="D65" s="41"/>
      <c r="E65" s="42"/>
      <c r="F65" s="55">
        <v>723510</v>
      </c>
      <c r="G65" s="55">
        <v>761439</v>
      </c>
      <c r="H65" s="55">
        <v>773408</v>
      </c>
      <c r="I65" s="55">
        <v>799568</v>
      </c>
      <c r="J65" s="55">
        <v>850313</v>
      </c>
      <c r="K65" s="55">
        <v>898876</v>
      </c>
      <c r="L65" s="55">
        <v>930495</v>
      </c>
      <c r="M65" s="55">
        <v>978929</v>
      </c>
    </row>
    <row r="66" spans="2:13" x14ac:dyDescent="0.2">
      <c r="C66" s="40" t="s">
        <v>41</v>
      </c>
      <c r="D66" s="41"/>
      <c r="E66" s="42"/>
      <c r="F66" s="55">
        <v>2274858</v>
      </c>
      <c r="G66" s="55">
        <v>2386180</v>
      </c>
      <c r="H66" s="55">
        <v>2521996</v>
      </c>
      <c r="I66" s="55">
        <v>2626135</v>
      </c>
      <c r="J66" s="55">
        <v>2686494</v>
      </c>
      <c r="K66" s="55">
        <v>2799804</v>
      </c>
      <c r="L66" s="55">
        <v>2911697</v>
      </c>
      <c r="M66" s="55">
        <v>2674005</v>
      </c>
    </row>
    <row r="67" spans="2:13" x14ac:dyDescent="0.2">
      <c r="C67" s="48" t="s">
        <v>42</v>
      </c>
      <c r="D67" s="46"/>
      <c r="E67" s="47"/>
      <c r="F67" s="52">
        <v>20708699</v>
      </c>
      <c r="G67" s="52">
        <v>20723581</v>
      </c>
      <c r="H67" s="52">
        <v>21071852</v>
      </c>
      <c r="I67" s="52">
        <v>21898270</v>
      </c>
      <c r="J67" s="52">
        <v>21576717</v>
      </c>
      <c r="K67" s="52">
        <v>21700735</v>
      </c>
      <c r="L67" s="52">
        <v>22006880</v>
      </c>
      <c r="M67" s="52">
        <v>19273644</v>
      </c>
    </row>
    <row r="70" spans="2:13" x14ac:dyDescent="0.2">
      <c r="C70" s="28"/>
      <c r="D70" s="28"/>
      <c r="E70" s="28"/>
    </row>
    <row r="71" spans="2:13" ht="15" x14ac:dyDescent="0.25">
      <c r="B71" s="54" t="s">
        <v>55</v>
      </c>
      <c r="C71" s="38"/>
      <c r="D71" s="38"/>
      <c r="E71" s="38"/>
      <c r="F71" s="29"/>
      <c r="G71" s="33"/>
      <c r="H71" s="29"/>
      <c r="I71" s="29"/>
      <c r="J71" s="29"/>
      <c r="K71" s="29"/>
      <c r="L71" s="29"/>
      <c r="M71" s="29"/>
    </row>
    <row r="73" spans="2:13" x14ac:dyDescent="0.2">
      <c r="C73" s="49" t="s">
        <v>29</v>
      </c>
      <c r="D73" s="43"/>
      <c r="E73" s="44"/>
      <c r="F73" s="50">
        <v>2013</v>
      </c>
      <c r="G73" s="50">
        <v>2014</v>
      </c>
      <c r="H73" s="50">
        <v>2015</v>
      </c>
      <c r="I73" s="50">
        <v>2016</v>
      </c>
      <c r="J73" s="50">
        <v>2017</v>
      </c>
      <c r="K73" s="50">
        <v>2018</v>
      </c>
      <c r="L73" s="50">
        <v>2019</v>
      </c>
      <c r="M73" s="50">
        <v>2020</v>
      </c>
    </row>
    <row r="74" spans="2:13" x14ac:dyDescent="0.2">
      <c r="C74" s="40" t="s">
        <v>30</v>
      </c>
      <c r="D74" s="41"/>
      <c r="E74" s="42"/>
      <c r="F74" s="51">
        <v>5.2811381342690815</v>
      </c>
      <c r="G74" s="51">
        <v>4.851661496147794</v>
      </c>
      <c r="H74" s="51">
        <v>4.6303381401881527</v>
      </c>
      <c r="I74" s="51">
        <v>4.7478910434477246</v>
      </c>
      <c r="J74" s="51">
        <v>4.6349127163321464</v>
      </c>
      <c r="K74" s="51">
        <v>4.736881031909749</v>
      </c>
      <c r="L74" s="51">
        <v>4.9069972663094452</v>
      </c>
      <c r="M74" s="51">
        <v>5.3670131086783588</v>
      </c>
    </row>
    <row r="75" spans="2:13" x14ac:dyDescent="0.2">
      <c r="C75" s="40" t="s">
        <v>31</v>
      </c>
      <c r="D75" s="41"/>
      <c r="E75" s="42"/>
      <c r="F75" s="51">
        <v>1.1724541459605936E-2</v>
      </c>
      <c r="G75" s="51">
        <v>5.4044713604275247E-3</v>
      </c>
      <c r="H75" s="51">
        <v>6.2452982300748886E-3</v>
      </c>
      <c r="I75" s="51">
        <v>1.0585311077085085E-2</v>
      </c>
      <c r="J75" s="51">
        <v>1.1938794951984586E-2</v>
      </c>
      <c r="K75" s="51">
        <v>1.2206959810347438E-2</v>
      </c>
      <c r="L75" s="51">
        <v>6.9887235264608156E-3</v>
      </c>
      <c r="M75" s="51">
        <v>7.025137540155873E-3</v>
      </c>
    </row>
    <row r="76" spans="2:13" x14ac:dyDescent="0.2">
      <c r="C76" s="40" t="s">
        <v>32</v>
      </c>
      <c r="D76" s="41"/>
      <c r="E76" s="42"/>
      <c r="F76" s="51">
        <v>47.741299441360368</v>
      </c>
      <c r="G76" s="51">
        <v>47.772462683934791</v>
      </c>
      <c r="H76" s="51">
        <v>48.574857112701821</v>
      </c>
      <c r="I76" s="51">
        <v>49.174368568841281</v>
      </c>
      <c r="J76" s="51">
        <v>48.115948315955578</v>
      </c>
      <c r="K76" s="51">
        <v>45.40823156450692</v>
      </c>
      <c r="L76" s="51">
        <v>44.770112801087656</v>
      </c>
      <c r="M76" s="51">
        <v>46.201200976836553</v>
      </c>
    </row>
    <row r="77" spans="2:13" x14ac:dyDescent="0.2">
      <c r="C77" s="40" t="s">
        <v>33</v>
      </c>
      <c r="D77" s="41"/>
      <c r="E77" s="42"/>
      <c r="F77" s="51">
        <v>6.1188778686676546</v>
      </c>
      <c r="G77" s="51">
        <v>5.3951872506976475</v>
      </c>
      <c r="H77" s="51">
        <v>5.1553086079002455</v>
      </c>
      <c r="I77" s="51">
        <v>5.059481867745717</v>
      </c>
      <c r="J77" s="51">
        <v>5.2027516512359133</v>
      </c>
      <c r="K77" s="51">
        <v>5.4334795572592354</v>
      </c>
      <c r="L77" s="51">
        <v>5.4220407436219951</v>
      </c>
      <c r="M77" s="51">
        <v>5.377898439962884</v>
      </c>
    </row>
    <row r="78" spans="2:13" x14ac:dyDescent="0.2">
      <c r="C78" s="40" t="s">
        <v>34</v>
      </c>
      <c r="D78" s="41"/>
      <c r="E78" s="42"/>
      <c r="F78" s="51">
        <v>0.59339797251386961</v>
      </c>
      <c r="G78" s="51">
        <v>0.59639306546489235</v>
      </c>
      <c r="H78" s="51">
        <v>0.94674639894015955</v>
      </c>
      <c r="I78" s="51">
        <v>1.1595619197315588</v>
      </c>
      <c r="J78" s="51">
        <v>1.2099570106054596</v>
      </c>
      <c r="K78" s="51">
        <v>1.26968510513584</v>
      </c>
      <c r="L78" s="51">
        <v>1.2556754978443105</v>
      </c>
      <c r="M78" s="51">
        <v>1.349085829332533</v>
      </c>
    </row>
    <row r="79" spans="2:13" x14ac:dyDescent="0.2">
      <c r="C79" s="40" t="s">
        <v>35</v>
      </c>
      <c r="D79" s="41"/>
      <c r="E79" s="42"/>
      <c r="F79" s="51">
        <v>9.6052629863421171</v>
      </c>
      <c r="G79" s="51">
        <v>9.3052402478123835</v>
      </c>
      <c r="H79" s="51">
        <v>7.7825764911408832</v>
      </c>
      <c r="I79" s="51">
        <v>6.8644783355032155</v>
      </c>
      <c r="J79" s="51">
        <v>6.5310584552784379</v>
      </c>
      <c r="K79" s="51">
        <v>7.6698646382253877</v>
      </c>
      <c r="L79" s="51">
        <v>7.3322842674654467</v>
      </c>
      <c r="M79" s="51">
        <v>6.3565924534042448</v>
      </c>
    </row>
    <row r="80" spans="2:13" x14ac:dyDescent="0.2">
      <c r="C80" s="40" t="s">
        <v>36</v>
      </c>
      <c r="D80" s="41"/>
      <c r="E80" s="42"/>
      <c r="F80" s="51">
        <v>6.9083963217583104</v>
      </c>
      <c r="G80" s="51">
        <v>7.1109862721119477</v>
      </c>
      <c r="H80" s="51">
        <v>7.0924235800441267</v>
      </c>
      <c r="I80" s="51">
        <v>6.9784371094154931</v>
      </c>
      <c r="J80" s="51">
        <v>7.1259682369658002</v>
      </c>
      <c r="K80" s="51">
        <v>7.2904535261132857</v>
      </c>
      <c r="L80" s="51">
        <v>7.3745301469358679</v>
      </c>
      <c r="M80" s="51">
        <v>7.1624390281360393</v>
      </c>
    </row>
    <row r="81" spans="3:13" x14ac:dyDescent="0.2">
      <c r="C81" s="40" t="s">
        <v>37</v>
      </c>
      <c r="D81" s="41"/>
      <c r="E81" s="42"/>
      <c r="F81" s="51">
        <v>3.7378929502041629</v>
      </c>
      <c r="G81" s="51">
        <v>3.8601147166602146</v>
      </c>
      <c r="H81" s="51">
        <v>3.9849653461878907</v>
      </c>
      <c r="I81" s="51">
        <v>4.0694767212204432</v>
      </c>
      <c r="J81" s="51">
        <v>4.2187789736501617</v>
      </c>
      <c r="K81" s="51">
        <v>4.3894826603799366</v>
      </c>
      <c r="L81" s="51">
        <v>4.4688161156874582</v>
      </c>
      <c r="M81" s="51">
        <v>3.8971976446176968</v>
      </c>
    </row>
    <row r="82" spans="3:13" x14ac:dyDescent="0.2">
      <c r="C82" s="40" t="s">
        <v>38</v>
      </c>
      <c r="D82" s="41"/>
      <c r="E82" s="42"/>
      <c r="F82" s="51">
        <v>3.7662819861353918</v>
      </c>
      <c r="G82" s="51">
        <v>3.9470108954625167</v>
      </c>
      <c r="H82" s="51">
        <v>4.0505504689383738</v>
      </c>
      <c r="I82" s="51">
        <v>4.0775047526585437</v>
      </c>
      <c r="J82" s="51">
        <v>4.1913929723414363</v>
      </c>
      <c r="K82" s="51">
        <v>4.3867868991534156</v>
      </c>
      <c r="L82" s="51">
        <v>4.4849292584864369</v>
      </c>
      <c r="M82" s="51">
        <v>2.213297080718104</v>
      </c>
    </row>
    <row r="83" spans="3:13" x14ac:dyDescent="0.2">
      <c r="C83" s="40" t="s">
        <v>39</v>
      </c>
      <c r="D83" s="41"/>
      <c r="E83" s="42"/>
      <c r="F83" s="51">
        <v>1.7569428190539638</v>
      </c>
      <c r="G83" s="51">
        <v>1.96695252620674</v>
      </c>
      <c r="H83" s="51">
        <v>2.1370973941920246</v>
      </c>
      <c r="I83" s="51">
        <v>2.2144991362331363</v>
      </c>
      <c r="J83" s="51">
        <v>2.3655174232484022</v>
      </c>
      <c r="K83" s="51">
        <v>2.3588970603991064</v>
      </c>
      <c r="L83" s="51">
        <v>2.5185760089571985</v>
      </c>
      <c r="M83" s="51">
        <v>3.1152489897603171</v>
      </c>
    </row>
    <row r="84" spans="3:13" x14ac:dyDescent="0.2">
      <c r="C84" s="40" t="s">
        <v>40</v>
      </c>
      <c r="D84" s="41"/>
      <c r="E84" s="42"/>
      <c r="F84" s="51">
        <v>3.4937491727510261</v>
      </c>
      <c r="G84" s="51">
        <v>3.6742636323326554</v>
      </c>
      <c r="H84" s="51">
        <v>3.670337092344802</v>
      </c>
      <c r="I84" s="51">
        <v>3.65128386854304</v>
      </c>
      <c r="J84" s="51">
        <v>3.940882201866021</v>
      </c>
      <c r="K84" s="51">
        <v>4.1421454158119531</v>
      </c>
      <c r="L84" s="51">
        <v>4.2282004536763047</v>
      </c>
      <c r="M84" s="51">
        <v>5.0791069919108187</v>
      </c>
    </row>
    <row r="85" spans="3:13" x14ac:dyDescent="0.2">
      <c r="C85" s="40" t="s">
        <v>41</v>
      </c>
      <c r="D85" s="41"/>
      <c r="E85" s="42"/>
      <c r="F85" s="51">
        <v>10.985035805484449</v>
      </c>
      <c r="G85" s="51">
        <v>11.514322741807991</v>
      </c>
      <c r="H85" s="51">
        <v>11.96855406919145</v>
      </c>
      <c r="I85" s="51">
        <v>11.99243136558276</v>
      </c>
      <c r="J85" s="51">
        <v>12.450893247568665</v>
      </c>
      <c r="K85" s="51">
        <v>12.901885581294827</v>
      </c>
      <c r="L85" s="51">
        <v>13.230848716401416</v>
      </c>
      <c r="M85" s="51">
        <v>13.873894319102293</v>
      </c>
    </row>
    <row r="86" spans="3:13" x14ac:dyDescent="0.2">
      <c r="C86" s="48" t="s">
        <v>42</v>
      </c>
      <c r="D86" s="46"/>
      <c r="E86" s="47"/>
      <c r="F86" s="53">
        <f>SUM(F74:F85)</f>
        <v>99.999999999999972</v>
      </c>
      <c r="G86" s="53">
        <f t="shared" ref="G86:M86" si="3">SUM(G74:G85)</f>
        <v>99.999999999999986</v>
      </c>
      <c r="H86" s="53">
        <f t="shared" si="3"/>
        <v>100.00000000000001</v>
      </c>
      <c r="I86" s="53">
        <f t="shared" si="3"/>
        <v>100</v>
      </c>
      <c r="J86" s="53">
        <f t="shared" si="3"/>
        <v>100</v>
      </c>
      <c r="K86" s="53">
        <f t="shared" si="3"/>
        <v>100</v>
      </c>
      <c r="L86" s="53">
        <f t="shared" si="3"/>
        <v>100</v>
      </c>
      <c r="M86" s="53">
        <f t="shared" si="3"/>
        <v>99.999999999999986</v>
      </c>
    </row>
  </sheetData>
  <mergeCells count="1">
    <mergeCell ref="B2:P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6"/>
  <sheetViews>
    <sheetView topLeftCell="A34" zoomScale="85" zoomScaleNormal="85" workbookViewId="0">
      <selection activeCell="H26" sqref="H26"/>
    </sheetView>
  </sheetViews>
  <sheetFormatPr baseColWidth="10" defaultColWidth="0" defaultRowHeight="12" x14ac:dyDescent="0.2"/>
  <cols>
    <col min="1" max="1" width="11.7109375" style="25" customWidth="1"/>
    <col min="2" max="6" width="11.28515625" style="25" customWidth="1"/>
    <col min="7" max="7" width="14.140625" style="25" customWidth="1"/>
    <col min="8" max="8" width="11" style="25" customWidth="1"/>
    <col min="9" max="9" width="14.140625" style="25" customWidth="1"/>
    <col min="10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86" t="s">
        <v>45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3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19</v>
      </c>
      <c r="J8" s="28" t="s">
        <v>46</v>
      </c>
    </row>
    <row r="9" spans="2:16" x14ac:dyDescent="0.2">
      <c r="G9" s="28"/>
    </row>
    <row r="10" spans="2:16" x14ac:dyDescent="0.2">
      <c r="C10" s="37" t="s">
        <v>11</v>
      </c>
      <c r="D10" s="37" t="s">
        <v>12</v>
      </c>
      <c r="E10" s="37" t="s">
        <v>17</v>
      </c>
      <c r="F10" s="37" t="s">
        <v>18</v>
      </c>
      <c r="G10" s="37" t="s">
        <v>23</v>
      </c>
      <c r="H10" s="37" t="s">
        <v>24</v>
      </c>
      <c r="I10" s="37" t="s">
        <v>25</v>
      </c>
      <c r="J10" s="37" t="s">
        <v>20</v>
      </c>
    </row>
    <row r="11" spans="2:16" x14ac:dyDescent="0.2">
      <c r="C11" s="35">
        <v>2013</v>
      </c>
      <c r="D11" s="35" t="s">
        <v>13</v>
      </c>
      <c r="E11" s="32">
        <v>41363</v>
      </c>
      <c r="F11" s="39">
        <v>85.4</v>
      </c>
      <c r="G11" s="36"/>
      <c r="H11" s="36"/>
      <c r="I11" s="36"/>
      <c r="J11" s="39">
        <v>1.1282140000000001</v>
      </c>
    </row>
    <row r="12" spans="2:16" x14ac:dyDescent="0.2">
      <c r="C12" s="35">
        <v>2013</v>
      </c>
      <c r="D12" s="35" t="s">
        <v>14</v>
      </c>
      <c r="E12" s="32">
        <v>41453</v>
      </c>
      <c r="F12" s="39">
        <v>136.6</v>
      </c>
      <c r="G12" s="35"/>
      <c r="H12" s="35"/>
      <c r="I12" s="35"/>
      <c r="J12" s="39">
        <v>1.131499</v>
      </c>
    </row>
    <row r="13" spans="2:16" x14ac:dyDescent="0.2">
      <c r="C13" s="35">
        <v>2013</v>
      </c>
      <c r="D13" s="35" t="s">
        <v>15</v>
      </c>
      <c r="E13" s="32">
        <v>41543</v>
      </c>
      <c r="F13" s="39">
        <v>140</v>
      </c>
      <c r="G13" s="35"/>
      <c r="H13" s="35"/>
      <c r="I13" s="35"/>
      <c r="J13" s="39">
        <v>1.132843</v>
      </c>
    </row>
    <row r="14" spans="2:16" x14ac:dyDescent="0.2">
      <c r="C14" s="35">
        <v>2013</v>
      </c>
      <c r="D14" s="35" t="s">
        <v>16</v>
      </c>
      <c r="E14" s="32">
        <v>41633</v>
      </c>
      <c r="F14" s="39">
        <v>118.4</v>
      </c>
      <c r="G14" s="35"/>
      <c r="H14" s="39">
        <f>+SUM(F11:F14)</f>
        <v>480.4</v>
      </c>
      <c r="I14" s="35"/>
      <c r="J14" s="39">
        <v>1.326301</v>
      </c>
    </row>
    <row r="15" spans="2:16" x14ac:dyDescent="0.2">
      <c r="C15" s="35">
        <v>2014</v>
      </c>
      <c r="D15" s="35" t="s">
        <v>13</v>
      </c>
      <c r="E15" s="32">
        <v>41723</v>
      </c>
      <c r="F15" s="39">
        <v>110.6</v>
      </c>
      <c r="G15" s="56">
        <f>+F15/F11-1</f>
        <v>0.29508196721311464</v>
      </c>
      <c r="H15" s="39">
        <f t="shared" ref="H15:H46" si="0">+SUM(F12:F15)</f>
        <v>505.6</v>
      </c>
      <c r="I15" s="35"/>
      <c r="J15" s="39">
        <v>1.1149979999999999</v>
      </c>
    </row>
    <row r="16" spans="2:16" x14ac:dyDescent="0.2">
      <c r="C16" s="35">
        <v>2014</v>
      </c>
      <c r="D16" s="35" t="s">
        <v>14</v>
      </c>
      <c r="E16" s="32">
        <v>41813</v>
      </c>
      <c r="F16" s="39">
        <v>89.3</v>
      </c>
      <c r="G16" s="56">
        <f t="shared" ref="G16:G46" si="1">+F16/F12-1</f>
        <v>-0.34626647144948752</v>
      </c>
      <c r="H16" s="39">
        <f t="shared" si="0"/>
        <v>458.3</v>
      </c>
      <c r="I16" s="35"/>
      <c r="J16" s="39">
        <v>1.22719</v>
      </c>
    </row>
    <row r="17" spans="3:10" x14ac:dyDescent="0.2">
      <c r="C17" s="35">
        <v>2014</v>
      </c>
      <c r="D17" s="35" t="s">
        <v>15</v>
      </c>
      <c r="E17" s="32">
        <v>41903</v>
      </c>
      <c r="F17" s="39">
        <v>96.6</v>
      </c>
      <c r="G17" s="56">
        <f t="shared" si="1"/>
        <v>-0.31000000000000005</v>
      </c>
      <c r="H17" s="39">
        <f t="shared" si="0"/>
        <v>414.9</v>
      </c>
      <c r="I17" s="35"/>
      <c r="J17" s="39">
        <v>0.923342</v>
      </c>
    </row>
    <row r="18" spans="3:10" x14ac:dyDescent="0.2">
      <c r="C18" s="35">
        <v>2014</v>
      </c>
      <c r="D18" s="35" t="s">
        <v>16</v>
      </c>
      <c r="E18" s="32">
        <v>41993</v>
      </c>
      <c r="F18" s="39">
        <v>116</v>
      </c>
      <c r="G18" s="56">
        <f t="shared" si="1"/>
        <v>-2.0270270270270285E-2</v>
      </c>
      <c r="H18" s="39">
        <f t="shared" si="0"/>
        <v>412.5</v>
      </c>
      <c r="I18" s="57">
        <f>+H18/H14-1</f>
        <v>-0.14134054954204822</v>
      </c>
      <c r="J18" s="58">
        <v>0.93882688800000003</v>
      </c>
    </row>
    <row r="19" spans="3:10" x14ac:dyDescent="0.2">
      <c r="C19" s="35">
        <v>2015</v>
      </c>
      <c r="D19" s="35" t="s">
        <v>13</v>
      </c>
      <c r="E19" s="32">
        <v>42083</v>
      </c>
      <c r="F19" s="39">
        <v>119.5</v>
      </c>
      <c r="G19" s="56">
        <f t="shared" si="1"/>
        <v>8.0470162748643714E-2</v>
      </c>
      <c r="H19" s="39">
        <f t="shared" si="0"/>
        <v>421.4</v>
      </c>
      <c r="I19" s="57">
        <f t="shared" ref="I19:I46" si="2">+H19/H15-1</f>
        <v>-0.16653481012658233</v>
      </c>
      <c r="J19" s="58">
        <v>0.78805999999999998</v>
      </c>
    </row>
    <row r="20" spans="3:10" x14ac:dyDescent="0.2">
      <c r="C20" s="35">
        <v>2015</v>
      </c>
      <c r="D20" s="35" t="s">
        <v>14</v>
      </c>
      <c r="E20" s="32">
        <v>42173</v>
      </c>
      <c r="F20" s="39">
        <v>124.6</v>
      </c>
      <c r="G20" s="56">
        <f t="shared" si="1"/>
        <v>0.39529675251959695</v>
      </c>
      <c r="H20" s="39">
        <f t="shared" si="0"/>
        <v>456.70000000000005</v>
      </c>
      <c r="I20" s="57">
        <f t="shared" si="2"/>
        <v>-3.4911629936722477E-3</v>
      </c>
      <c r="J20" s="58">
        <v>0.39206999999999997</v>
      </c>
    </row>
    <row r="21" spans="3:10" x14ac:dyDescent="0.2">
      <c r="C21" s="35">
        <v>2015</v>
      </c>
      <c r="D21" s="35" t="s">
        <v>15</v>
      </c>
      <c r="E21" s="32">
        <v>42263</v>
      </c>
      <c r="F21" s="39">
        <v>125.6</v>
      </c>
      <c r="G21" s="56">
        <f t="shared" si="1"/>
        <v>0.30020703933747406</v>
      </c>
      <c r="H21" s="39">
        <f t="shared" si="0"/>
        <v>485.70000000000005</v>
      </c>
      <c r="I21" s="57">
        <f t="shared" si="2"/>
        <v>0.17064352856109921</v>
      </c>
      <c r="J21" s="58">
        <v>0.53953399999999996</v>
      </c>
    </row>
    <row r="22" spans="3:10" x14ac:dyDescent="0.2">
      <c r="C22" s="35">
        <v>2015</v>
      </c>
      <c r="D22" s="35" t="s">
        <v>16</v>
      </c>
      <c r="E22" s="32">
        <v>42353</v>
      </c>
      <c r="F22" s="39">
        <v>133.6</v>
      </c>
      <c r="G22" s="56">
        <f t="shared" si="1"/>
        <v>0.15172413793103434</v>
      </c>
      <c r="H22" s="39">
        <f t="shared" si="0"/>
        <v>503.29999999999995</v>
      </c>
      <c r="I22" s="57">
        <f t="shared" si="2"/>
        <v>0.22012121212121194</v>
      </c>
      <c r="J22" s="58">
        <v>0.46992400000000001</v>
      </c>
    </row>
    <row r="23" spans="3:10" x14ac:dyDescent="0.2">
      <c r="C23" s="35">
        <v>2016</v>
      </c>
      <c r="D23" s="35" t="s">
        <v>13</v>
      </c>
      <c r="E23" s="32">
        <v>42443</v>
      </c>
      <c r="F23" s="39">
        <v>148.80000000000001</v>
      </c>
      <c r="G23" s="56">
        <f t="shared" si="1"/>
        <v>0.24518828451882846</v>
      </c>
      <c r="H23" s="39">
        <f t="shared" si="0"/>
        <v>532.59999999999991</v>
      </c>
      <c r="I23" s="57">
        <f t="shared" si="2"/>
        <v>0.26388229710488842</v>
      </c>
      <c r="J23" s="58">
        <v>0.405472</v>
      </c>
    </row>
    <row r="24" spans="3:10" x14ac:dyDescent="0.2">
      <c r="C24" s="35">
        <v>2016</v>
      </c>
      <c r="D24" s="35" t="s">
        <v>14</v>
      </c>
      <c r="E24" s="32">
        <v>42533</v>
      </c>
      <c r="F24" s="39">
        <v>137.19999999999999</v>
      </c>
      <c r="G24" s="56">
        <f t="shared" si="1"/>
        <v>0.101123595505618</v>
      </c>
      <c r="H24" s="39">
        <f t="shared" si="0"/>
        <v>545.20000000000005</v>
      </c>
      <c r="I24" s="57">
        <f t="shared" si="2"/>
        <v>0.19378147580468585</v>
      </c>
      <c r="J24" s="58">
        <v>0.36543700000000001</v>
      </c>
    </row>
    <row r="25" spans="3:10" x14ac:dyDescent="0.2">
      <c r="C25" s="35">
        <v>2016</v>
      </c>
      <c r="D25" s="35" t="s">
        <v>15</v>
      </c>
      <c r="E25" s="32">
        <v>42623</v>
      </c>
      <c r="F25" s="39">
        <v>140.69999999999999</v>
      </c>
      <c r="G25" s="56">
        <f t="shared" si="1"/>
        <v>0.12022292993630579</v>
      </c>
      <c r="H25" s="39">
        <f t="shared" si="0"/>
        <v>560.29999999999995</v>
      </c>
      <c r="I25" s="57">
        <f t="shared" si="2"/>
        <v>0.1535927527280212</v>
      </c>
      <c r="J25" s="58">
        <v>0.50008274828499999</v>
      </c>
    </row>
    <row r="26" spans="3:10" x14ac:dyDescent="0.2">
      <c r="C26" s="35">
        <v>2016</v>
      </c>
      <c r="D26" s="35" t="s">
        <v>16</v>
      </c>
      <c r="E26" s="32">
        <v>42713</v>
      </c>
      <c r="F26" s="39">
        <v>144.5</v>
      </c>
      <c r="G26" s="56">
        <f t="shared" si="1"/>
        <v>8.1586826347305408E-2</v>
      </c>
      <c r="H26" s="39">
        <f t="shared" si="0"/>
        <v>571.20000000000005</v>
      </c>
      <c r="I26" s="57">
        <f t="shared" si="2"/>
        <v>0.13490959666203084</v>
      </c>
      <c r="J26" s="58">
        <v>0.47905279680700003</v>
      </c>
    </row>
    <row r="27" spans="3:10" x14ac:dyDescent="0.2">
      <c r="C27" s="35">
        <v>2017</v>
      </c>
      <c r="D27" s="35" t="s">
        <v>13</v>
      </c>
      <c r="E27" s="32">
        <v>42803</v>
      </c>
      <c r="F27" s="39">
        <v>126.9</v>
      </c>
      <c r="G27" s="56">
        <f t="shared" si="1"/>
        <v>-0.14717741935483875</v>
      </c>
      <c r="H27" s="39">
        <f t="shared" si="0"/>
        <v>549.29999999999995</v>
      </c>
      <c r="I27" s="57">
        <f t="shared" si="2"/>
        <v>3.1355613969207718E-2</v>
      </c>
      <c r="J27" s="58">
        <v>0.12764900000000001</v>
      </c>
    </row>
    <row r="28" spans="3:10" x14ac:dyDescent="0.2">
      <c r="C28" s="35">
        <v>2017</v>
      </c>
      <c r="D28" s="35" t="s">
        <v>14</v>
      </c>
      <c r="E28" s="32">
        <v>42893</v>
      </c>
      <c r="F28" s="39">
        <v>127.8</v>
      </c>
      <c r="G28" s="56">
        <f t="shared" si="1"/>
        <v>-6.8513119533527678E-2</v>
      </c>
      <c r="H28" s="39">
        <f t="shared" si="0"/>
        <v>539.9</v>
      </c>
      <c r="I28" s="57">
        <f t="shared" si="2"/>
        <v>-9.7212032281732697E-3</v>
      </c>
      <c r="J28" s="58">
        <v>0.218301</v>
      </c>
    </row>
    <row r="29" spans="3:10" x14ac:dyDescent="0.2">
      <c r="C29" s="35">
        <v>2017</v>
      </c>
      <c r="D29" s="35" t="s">
        <v>15</v>
      </c>
      <c r="E29" s="32">
        <v>42983</v>
      </c>
      <c r="F29" s="39">
        <v>133.1</v>
      </c>
      <c r="G29" s="56">
        <f t="shared" si="1"/>
        <v>-5.4015636105188336E-2</v>
      </c>
      <c r="H29" s="39">
        <f t="shared" si="0"/>
        <v>532.29999999999995</v>
      </c>
      <c r="I29" s="57">
        <f t="shared" si="2"/>
        <v>-4.997322862752096E-2</v>
      </c>
      <c r="J29" s="58">
        <v>0.19387299999999999</v>
      </c>
    </row>
    <row r="30" spans="3:10" x14ac:dyDescent="0.2">
      <c r="C30" s="35">
        <v>2017</v>
      </c>
      <c r="D30" s="35" t="s">
        <v>16</v>
      </c>
      <c r="E30" s="32">
        <v>43073</v>
      </c>
      <c r="F30" s="39">
        <v>128.9</v>
      </c>
      <c r="G30" s="56">
        <f t="shared" si="1"/>
        <v>-0.10795847750865051</v>
      </c>
      <c r="H30" s="39">
        <f t="shared" si="0"/>
        <v>516.69999999999993</v>
      </c>
      <c r="I30" s="57">
        <f t="shared" si="2"/>
        <v>-9.5413165266106659E-2</v>
      </c>
      <c r="J30" s="58">
        <v>0.59428499999999995</v>
      </c>
    </row>
    <row r="31" spans="3:10" x14ac:dyDescent="0.2">
      <c r="C31" s="35">
        <v>2018</v>
      </c>
      <c r="D31" s="35" t="s">
        <v>13</v>
      </c>
      <c r="E31" s="32">
        <v>43189</v>
      </c>
      <c r="F31" s="39">
        <v>114.9</v>
      </c>
      <c r="G31" s="56">
        <f t="shared" si="1"/>
        <v>-9.4562647754137141E-2</v>
      </c>
      <c r="H31" s="39">
        <f t="shared" si="0"/>
        <v>504.69999999999993</v>
      </c>
      <c r="I31" s="57">
        <f t="shared" si="2"/>
        <v>-8.1194247223739358E-2</v>
      </c>
      <c r="J31" s="58">
        <v>9.7477999999999995E-2</v>
      </c>
    </row>
    <row r="32" spans="3:10" x14ac:dyDescent="0.2">
      <c r="C32" s="35">
        <v>2018</v>
      </c>
      <c r="D32" s="35" t="s">
        <v>14</v>
      </c>
      <c r="E32" s="32">
        <v>43279</v>
      </c>
      <c r="F32" s="39">
        <v>119.2</v>
      </c>
      <c r="G32" s="56">
        <f t="shared" si="1"/>
        <v>-6.7292644757433462E-2</v>
      </c>
      <c r="H32" s="39">
        <f t="shared" si="0"/>
        <v>496.09999999999997</v>
      </c>
      <c r="I32" s="57">
        <f t="shared" si="2"/>
        <v>-8.1126134469346245E-2</v>
      </c>
      <c r="J32" s="58">
        <v>0.20614606499999999</v>
      </c>
    </row>
    <row r="33" spans="3:10" x14ac:dyDescent="0.2">
      <c r="C33" s="35">
        <v>2018</v>
      </c>
      <c r="D33" s="35" t="s">
        <v>15</v>
      </c>
      <c r="E33" s="32">
        <v>43369</v>
      </c>
      <c r="F33" s="39">
        <v>124.8</v>
      </c>
      <c r="G33" s="56">
        <f t="shared" si="1"/>
        <v>-6.2359128474830938E-2</v>
      </c>
      <c r="H33" s="39">
        <f t="shared" si="0"/>
        <v>487.8</v>
      </c>
      <c r="I33" s="57">
        <f t="shared" si="2"/>
        <v>-8.359947398083778E-2</v>
      </c>
      <c r="J33" s="58">
        <v>0.24948697750000001</v>
      </c>
    </row>
    <row r="34" spans="3:10" x14ac:dyDescent="0.2">
      <c r="C34" s="35">
        <v>2018</v>
      </c>
      <c r="D34" s="35" t="s">
        <v>16</v>
      </c>
      <c r="E34" s="32">
        <v>43459</v>
      </c>
      <c r="F34" s="39">
        <v>124.9</v>
      </c>
      <c r="G34" s="56">
        <f t="shared" si="1"/>
        <v>-3.1031807602792894E-2</v>
      </c>
      <c r="H34" s="39">
        <f t="shared" si="0"/>
        <v>483.80000000000007</v>
      </c>
      <c r="I34" s="57">
        <f t="shared" si="2"/>
        <v>-6.3673311399264354E-2</v>
      </c>
      <c r="J34" s="58">
        <v>0.23640369750000001</v>
      </c>
    </row>
    <row r="35" spans="3:10" x14ac:dyDescent="0.2">
      <c r="C35" s="35">
        <v>2019</v>
      </c>
      <c r="D35" s="35" t="s">
        <v>13</v>
      </c>
      <c r="E35" s="32">
        <v>43549</v>
      </c>
      <c r="F35" s="39">
        <v>108.9</v>
      </c>
      <c r="G35" s="56">
        <f t="shared" si="1"/>
        <v>-5.2219321148825104E-2</v>
      </c>
      <c r="H35" s="39">
        <f t="shared" si="0"/>
        <v>477.79999999999995</v>
      </c>
      <c r="I35" s="57">
        <f t="shared" si="2"/>
        <v>-5.3298989498712035E-2</v>
      </c>
      <c r="J35" s="58">
        <v>0.100158</v>
      </c>
    </row>
    <row r="36" spans="3:10" x14ac:dyDescent="0.2">
      <c r="C36" s="35">
        <v>2019</v>
      </c>
      <c r="D36" s="35" t="s">
        <v>14</v>
      </c>
      <c r="E36" s="32">
        <v>43639</v>
      </c>
      <c r="F36" s="39">
        <v>110.4</v>
      </c>
      <c r="G36" s="56">
        <f t="shared" si="1"/>
        <v>-7.3825503355704702E-2</v>
      </c>
      <c r="H36" s="39">
        <f t="shared" si="0"/>
        <v>469</v>
      </c>
      <c r="I36" s="57">
        <f t="shared" si="2"/>
        <v>-5.4626083450917129E-2</v>
      </c>
      <c r="J36" s="58">
        <v>0.1738292575</v>
      </c>
    </row>
    <row r="37" spans="3:10" x14ac:dyDescent="0.2">
      <c r="C37" s="35">
        <v>2019</v>
      </c>
      <c r="D37" s="35" t="s">
        <v>15</v>
      </c>
      <c r="E37" s="32">
        <v>43729</v>
      </c>
      <c r="F37" s="39">
        <v>116.7</v>
      </c>
      <c r="G37" s="56">
        <f t="shared" si="1"/>
        <v>-6.4903846153846145E-2</v>
      </c>
      <c r="H37" s="39">
        <f t="shared" si="0"/>
        <v>460.90000000000003</v>
      </c>
      <c r="I37" s="57">
        <f t="shared" si="2"/>
        <v>-5.5145551455514474E-2</v>
      </c>
      <c r="J37" s="58">
        <v>0.18161346</v>
      </c>
    </row>
    <row r="38" spans="3:10" x14ac:dyDescent="0.2">
      <c r="C38" s="35">
        <v>2019</v>
      </c>
      <c r="D38" s="35" t="s">
        <v>16</v>
      </c>
      <c r="E38" s="32">
        <v>43819</v>
      </c>
      <c r="F38" s="39">
        <v>119.8</v>
      </c>
      <c r="G38" s="56">
        <f t="shared" si="1"/>
        <v>-4.083266613290637E-2</v>
      </c>
      <c r="H38" s="39">
        <f t="shared" si="0"/>
        <v>455.8</v>
      </c>
      <c r="I38" s="57">
        <f t="shared" si="2"/>
        <v>-5.7875155022736768E-2</v>
      </c>
      <c r="J38" s="58">
        <v>0.23525985999999999</v>
      </c>
    </row>
    <row r="39" spans="3:10" x14ac:dyDescent="0.2">
      <c r="C39" s="35">
        <v>2020</v>
      </c>
      <c r="D39" s="35" t="s">
        <v>13</v>
      </c>
      <c r="E39" s="32">
        <v>43909</v>
      </c>
      <c r="F39" s="39">
        <v>101.2</v>
      </c>
      <c r="G39" s="56">
        <f t="shared" si="1"/>
        <v>-7.0707070707070718E-2</v>
      </c>
      <c r="H39" s="39">
        <f t="shared" si="0"/>
        <v>448.1</v>
      </c>
      <c r="I39" s="57">
        <f t="shared" si="2"/>
        <v>-6.215989953955614E-2</v>
      </c>
      <c r="J39" s="58">
        <v>0.41772552000000002</v>
      </c>
    </row>
    <row r="40" spans="3:10" x14ac:dyDescent="0.2">
      <c r="C40" s="35">
        <v>2020</v>
      </c>
      <c r="D40" s="35" t="s">
        <v>14</v>
      </c>
      <c r="E40" s="32">
        <v>43999</v>
      </c>
      <c r="F40" s="39">
        <v>63.4</v>
      </c>
      <c r="G40" s="56">
        <f t="shared" si="1"/>
        <v>-0.42572463768115942</v>
      </c>
      <c r="H40" s="39">
        <f t="shared" si="0"/>
        <v>401.09999999999997</v>
      </c>
      <c r="I40" s="57">
        <f t="shared" si="2"/>
        <v>-0.14477611940298518</v>
      </c>
      <c r="J40" s="58">
        <v>0.10990549249999999</v>
      </c>
    </row>
    <row r="41" spans="3:10" x14ac:dyDescent="0.2">
      <c r="C41" s="35">
        <v>2020</v>
      </c>
      <c r="D41" s="35" t="s">
        <v>15</v>
      </c>
      <c r="E41" s="32">
        <v>44089</v>
      </c>
      <c r="F41" s="39">
        <v>84.8</v>
      </c>
      <c r="G41" s="56">
        <f t="shared" si="1"/>
        <v>-0.2733504712939161</v>
      </c>
      <c r="H41" s="39">
        <f t="shared" si="0"/>
        <v>369.2</v>
      </c>
      <c r="I41" s="57">
        <f t="shared" si="2"/>
        <v>-0.19895855934042095</v>
      </c>
      <c r="J41" s="58">
        <v>0.108557585</v>
      </c>
    </row>
    <row r="42" spans="3:10" x14ac:dyDescent="0.2">
      <c r="C42" s="35">
        <v>2020</v>
      </c>
      <c r="D42" s="35" t="s">
        <v>16</v>
      </c>
      <c r="E42" s="32">
        <v>44179</v>
      </c>
      <c r="F42" s="39">
        <v>96.6</v>
      </c>
      <c r="G42" s="56">
        <f t="shared" si="1"/>
        <v>-0.19365609348914858</v>
      </c>
      <c r="H42" s="39">
        <f t="shared" si="0"/>
        <v>346</v>
      </c>
      <c r="I42" s="57">
        <f t="shared" si="2"/>
        <v>-0.24089512944273805</v>
      </c>
      <c r="J42" s="58">
        <v>0.28242708249999998</v>
      </c>
    </row>
    <row r="43" spans="3:10" x14ac:dyDescent="0.2">
      <c r="C43" s="35">
        <v>2021</v>
      </c>
      <c r="D43" s="35" t="s">
        <v>13</v>
      </c>
      <c r="E43" s="32">
        <v>44269</v>
      </c>
      <c r="F43" s="39">
        <v>88.2</v>
      </c>
      <c r="G43" s="56">
        <f t="shared" si="1"/>
        <v>-0.12845849802371545</v>
      </c>
      <c r="H43" s="39">
        <f t="shared" si="0"/>
        <v>333</v>
      </c>
      <c r="I43" s="57">
        <f t="shared" si="2"/>
        <v>-0.25686230752064276</v>
      </c>
      <c r="J43" s="58">
        <v>9.5687002500000007E-2</v>
      </c>
    </row>
    <row r="44" spans="3:10" x14ac:dyDescent="0.2">
      <c r="C44" s="35">
        <v>2021</v>
      </c>
      <c r="D44" s="35" t="s">
        <v>14</v>
      </c>
      <c r="E44" s="32">
        <v>44359</v>
      </c>
      <c r="F44" s="39">
        <v>88.3</v>
      </c>
      <c r="G44" s="56">
        <f t="shared" si="1"/>
        <v>0.39274447949526814</v>
      </c>
      <c r="H44" s="39">
        <f t="shared" si="0"/>
        <v>357.9</v>
      </c>
      <c r="I44" s="57">
        <f t="shared" si="2"/>
        <v>-0.10770381451009725</v>
      </c>
      <c r="J44" s="58">
        <v>0.47456144249999999</v>
      </c>
    </row>
    <row r="45" spans="3:10" x14ac:dyDescent="0.2">
      <c r="C45" s="35">
        <v>2021</v>
      </c>
      <c r="D45" s="35" t="s">
        <v>15</v>
      </c>
      <c r="E45" s="32">
        <v>44449</v>
      </c>
      <c r="F45" s="39">
        <v>97.1</v>
      </c>
      <c r="G45" s="56">
        <f t="shared" si="1"/>
        <v>0.14504716981132071</v>
      </c>
      <c r="H45" s="39">
        <f t="shared" si="0"/>
        <v>370.20000000000005</v>
      </c>
      <c r="I45" s="57">
        <f t="shared" si="2"/>
        <v>2.7085590465873999E-3</v>
      </c>
      <c r="J45" s="58">
        <v>0.11873422</v>
      </c>
    </row>
    <row r="46" spans="3:10" ht="14.25" x14ac:dyDescent="0.2">
      <c r="C46" s="35" t="s">
        <v>56</v>
      </c>
      <c r="D46" s="35" t="s">
        <v>16</v>
      </c>
      <c r="E46" s="32">
        <f>+E45+90</f>
        <v>44539</v>
      </c>
      <c r="F46" s="61">
        <v>102.9392</v>
      </c>
      <c r="G46" s="56">
        <f t="shared" si="1"/>
        <v>6.5623188405797173E-2</v>
      </c>
      <c r="H46" s="39">
        <f t="shared" si="0"/>
        <v>376.53920000000005</v>
      </c>
      <c r="I46" s="60">
        <f t="shared" si="2"/>
        <v>8.8263583815028968E-2</v>
      </c>
      <c r="J46" s="59">
        <v>3</v>
      </c>
    </row>
    <row r="47" spans="3:10" x14ac:dyDescent="0.2">
      <c r="C47" s="28" t="s">
        <v>57</v>
      </c>
    </row>
    <row r="48" spans="3:10" x14ac:dyDescent="0.2">
      <c r="C48" s="28" t="s">
        <v>27</v>
      </c>
    </row>
    <row r="49" spans="2:16" x14ac:dyDescent="0.2">
      <c r="C49" s="28" t="s">
        <v>22</v>
      </c>
    </row>
    <row r="52" spans="2:16" x14ac:dyDescent="0.2">
      <c r="B52" s="54" t="s">
        <v>54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9" t="s">
        <v>29</v>
      </c>
      <c r="D54" s="43"/>
      <c r="E54" s="44"/>
      <c r="F54" s="50">
        <v>2013</v>
      </c>
      <c r="G54" s="50">
        <v>2014</v>
      </c>
      <c r="H54" s="50">
        <v>2015</v>
      </c>
      <c r="I54" s="50">
        <v>2016</v>
      </c>
      <c r="J54" s="50">
        <v>2017</v>
      </c>
      <c r="K54" s="50">
        <v>2018</v>
      </c>
      <c r="L54" s="50">
        <v>2019</v>
      </c>
      <c r="M54" s="50">
        <v>2020</v>
      </c>
    </row>
    <row r="55" spans="2:16" x14ac:dyDescent="0.2">
      <c r="C55" s="40" t="s">
        <v>30</v>
      </c>
      <c r="D55" s="41"/>
      <c r="E55" s="42"/>
      <c r="F55" s="45">
        <v>149433</v>
      </c>
      <c r="G55" s="45">
        <v>139935</v>
      </c>
      <c r="H55" s="45">
        <v>152036</v>
      </c>
      <c r="I55" s="45">
        <v>160054</v>
      </c>
      <c r="J55" s="45">
        <v>175944</v>
      </c>
      <c r="K55" s="45">
        <v>183151</v>
      </c>
      <c r="L55" s="45">
        <v>190643</v>
      </c>
      <c r="M55" s="45">
        <v>172005</v>
      </c>
    </row>
    <row r="56" spans="2:16" x14ac:dyDescent="0.2">
      <c r="C56" s="40" t="s">
        <v>31</v>
      </c>
      <c r="D56" s="41"/>
      <c r="E56" s="42"/>
      <c r="F56" s="45">
        <v>1615</v>
      </c>
      <c r="G56" s="45">
        <v>1468</v>
      </c>
      <c r="H56" s="45">
        <v>1833</v>
      </c>
      <c r="I56" s="45">
        <v>1407</v>
      </c>
      <c r="J56" s="45">
        <v>1267</v>
      </c>
      <c r="K56" s="45">
        <v>1303</v>
      </c>
      <c r="L56" s="45">
        <v>469</v>
      </c>
      <c r="M56" s="45">
        <v>479</v>
      </c>
    </row>
    <row r="57" spans="2:16" x14ac:dyDescent="0.2">
      <c r="C57" s="40" t="s">
        <v>32</v>
      </c>
      <c r="D57" s="41"/>
      <c r="E57" s="42"/>
      <c r="F57" s="45">
        <v>975072</v>
      </c>
      <c r="G57" s="45">
        <v>615044</v>
      </c>
      <c r="H57" s="45">
        <v>988031</v>
      </c>
      <c r="I57" s="45">
        <v>1236796</v>
      </c>
      <c r="J57" s="45">
        <v>938915</v>
      </c>
      <c r="K57" s="45">
        <v>720489</v>
      </c>
      <c r="L57" s="45">
        <v>542412</v>
      </c>
      <c r="M57" s="45">
        <v>245754</v>
      </c>
    </row>
    <row r="58" spans="2:16" x14ac:dyDescent="0.2">
      <c r="C58" s="40" t="s">
        <v>33</v>
      </c>
      <c r="D58" s="41"/>
      <c r="E58" s="42"/>
      <c r="F58" s="45">
        <v>128294</v>
      </c>
      <c r="G58" s="45">
        <v>127508</v>
      </c>
      <c r="H58" s="45">
        <v>121925</v>
      </c>
      <c r="I58" s="45">
        <v>120721</v>
      </c>
      <c r="J58" s="45">
        <v>120137</v>
      </c>
      <c r="K58" s="45">
        <v>124435</v>
      </c>
      <c r="L58" s="45">
        <v>126823</v>
      </c>
      <c r="M58" s="45">
        <v>106451</v>
      </c>
    </row>
    <row r="59" spans="2:16" x14ac:dyDescent="0.2">
      <c r="C59" s="40" t="s">
        <v>34</v>
      </c>
      <c r="D59" s="41"/>
      <c r="E59" s="42"/>
      <c r="F59" s="45">
        <v>15396</v>
      </c>
      <c r="G59" s="45">
        <v>16101</v>
      </c>
      <c r="H59" s="45">
        <v>16983</v>
      </c>
      <c r="I59" s="45">
        <v>17994</v>
      </c>
      <c r="J59" s="45">
        <v>19290</v>
      </c>
      <c r="K59" s="45">
        <v>20526</v>
      </c>
      <c r="L59" s="45">
        <v>21857</v>
      </c>
      <c r="M59" s="45">
        <v>22849</v>
      </c>
    </row>
    <row r="60" spans="2:16" x14ac:dyDescent="0.2">
      <c r="C60" s="40" t="s">
        <v>35</v>
      </c>
      <c r="D60" s="41"/>
      <c r="E60" s="42"/>
      <c r="F60" s="45">
        <v>135682</v>
      </c>
      <c r="G60" s="45">
        <v>157354</v>
      </c>
      <c r="H60" s="45">
        <v>153006</v>
      </c>
      <c r="I60" s="45">
        <v>177588</v>
      </c>
      <c r="J60" s="45">
        <v>172233</v>
      </c>
      <c r="K60" s="45">
        <v>184525</v>
      </c>
      <c r="L60" s="45">
        <v>180834</v>
      </c>
      <c r="M60" s="45">
        <v>134198</v>
      </c>
    </row>
    <row r="61" spans="2:16" x14ac:dyDescent="0.2">
      <c r="C61" s="40" t="s">
        <v>36</v>
      </c>
      <c r="D61" s="41"/>
      <c r="E61" s="42"/>
      <c r="F61" s="45">
        <v>263690</v>
      </c>
      <c r="G61" s="45">
        <v>266559</v>
      </c>
      <c r="H61" s="45">
        <v>276201</v>
      </c>
      <c r="I61" s="45">
        <v>279537</v>
      </c>
      <c r="J61" s="45">
        <v>283647</v>
      </c>
      <c r="K61" s="45">
        <v>290869</v>
      </c>
      <c r="L61" s="45">
        <v>297595</v>
      </c>
      <c r="M61" s="45">
        <v>257597</v>
      </c>
    </row>
    <row r="62" spans="2:16" x14ac:dyDescent="0.2">
      <c r="C62" s="40" t="s">
        <v>37</v>
      </c>
      <c r="D62" s="41"/>
      <c r="E62" s="42"/>
      <c r="F62" s="45">
        <v>96200</v>
      </c>
      <c r="G62" s="45">
        <v>98183</v>
      </c>
      <c r="H62" s="45">
        <v>101391</v>
      </c>
      <c r="I62" s="45">
        <v>105801</v>
      </c>
      <c r="J62" s="45">
        <v>112137</v>
      </c>
      <c r="K62" s="45">
        <v>118746</v>
      </c>
      <c r="L62" s="45">
        <v>121600</v>
      </c>
      <c r="M62" s="45">
        <v>84966</v>
      </c>
    </row>
    <row r="63" spans="2:16" x14ac:dyDescent="0.2">
      <c r="C63" s="40" t="s">
        <v>38</v>
      </c>
      <c r="D63" s="41"/>
      <c r="E63" s="42"/>
      <c r="F63" s="45">
        <v>60214</v>
      </c>
      <c r="G63" s="45">
        <v>62082</v>
      </c>
      <c r="H63" s="45">
        <v>64439</v>
      </c>
      <c r="I63" s="45">
        <v>68525</v>
      </c>
      <c r="J63" s="45">
        <v>69666</v>
      </c>
      <c r="K63" s="45">
        <v>73235</v>
      </c>
      <c r="L63" s="45">
        <v>75514</v>
      </c>
      <c r="M63" s="45">
        <v>33312</v>
      </c>
    </row>
    <row r="64" spans="2:16" x14ac:dyDescent="0.2">
      <c r="C64" s="40" t="s">
        <v>39</v>
      </c>
      <c r="D64" s="41"/>
      <c r="E64" s="42"/>
      <c r="F64" s="45">
        <v>35942</v>
      </c>
      <c r="G64" s="45">
        <v>38154</v>
      </c>
      <c r="H64" s="45">
        <v>42094</v>
      </c>
      <c r="I64" s="45">
        <v>46441</v>
      </c>
      <c r="J64" s="45">
        <v>48428</v>
      </c>
      <c r="K64" s="45">
        <v>48908</v>
      </c>
      <c r="L64" s="45">
        <v>52518</v>
      </c>
      <c r="M64" s="45">
        <v>55484</v>
      </c>
    </row>
    <row r="65" spans="2:13" x14ac:dyDescent="0.2">
      <c r="C65" s="40" t="s">
        <v>40</v>
      </c>
      <c r="D65" s="41"/>
      <c r="E65" s="42"/>
      <c r="F65" s="45">
        <v>86921</v>
      </c>
      <c r="G65" s="45">
        <v>89280</v>
      </c>
      <c r="H65" s="45">
        <v>95800</v>
      </c>
      <c r="I65" s="45">
        <v>103724</v>
      </c>
      <c r="J65" s="45">
        <v>109164</v>
      </c>
      <c r="K65" s="45">
        <v>112922</v>
      </c>
      <c r="L65" s="45">
        <v>121520</v>
      </c>
      <c r="M65" s="45">
        <v>129301</v>
      </c>
    </row>
    <row r="66" spans="2:13" x14ac:dyDescent="0.2">
      <c r="C66" s="40" t="s">
        <v>41</v>
      </c>
      <c r="D66" s="41"/>
      <c r="E66" s="42"/>
      <c r="F66" s="45">
        <v>291623</v>
      </c>
      <c r="G66" s="45">
        <v>311487</v>
      </c>
      <c r="H66" s="45">
        <v>333071</v>
      </c>
      <c r="I66" s="45">
        <v>345111</v>
      </c>
      <c r="J66" s="45">
        <v>358222</v>
      </c>
      <c r="K66" s="45">
        <v>376544</v>
      </c>
      <c r="L66" s="45">
        <v>393198</v>
      </c>
      <c r="M66" s="45">
        <v>367891</v>
      </c>
    </row>
    <row r="67" spans="2:13" x14ac:dyDescent="0.2">
      <c r="C67" s="48" t="s">
        <v>42</v>
      </c>
      <c r="D67" s="46"/>
      <c r="E67" s="47"/>
      <c r="F67" s="52">
        <v>2240082</v>
      </c>
      <c r="G67" s="52">
        <v>1923155</v>
      </c>
      <c r="H67" s="52">
        <v>2346810</v>
      </c>
      <c r="I67" s="52">
        <v>2663699</v>
      </c>
      <c r="J67" s="52">
        <v>2409050</v>
      </c>
      <c r="K67" s="52">
        <v>2255653</v>
      </c>
      <c r="L67" s="52">
        <v>2124983</v>
      </c>
      <c r="M67" s="52">
        <v>1610287</v>
      </c>
    </row>
    <row r="70" spans="2:13" x14ac:dyDescent="0.2">
      <c r="C70" s="28"/>
      <c r="D70" s="28"/>
      <c r="E70" s="28"/>
    </row>
    <row r="71" spans="2:13" ht="15" x14ac:dyDescent="0.25">
      <c r="B71" s="54" t="s">
        <v>55</v>
      </c>
      <c r="C71" s="38"/>
      <c r="D71" s="38"/>
      <c r="E71" s="38"/>
      <c r="F71" s="29"/>
      <c r="G71" s="33"/>
      <c r="H71" s="29"/>
      <c r="I71" s="29"/>
      <c r="J71" s="29"/>
      <c r="K71" s="29"/>
      <c r="L71" s="29"/>
      <c r="M71" s="29"/>
    </row>
    <row r="73" spans="2:13" x14ac:dyDescent="0.2">
      <c r="C73" s="49" t="s">
        <v>29</v>
      </c>
      <c r="D73" s="43"/>
      <c r="E73" s="44"/>
      <c r="F73" s="50">
        <v>2013</v>
      </c>
      <c r="G73" s="50">
        <v>2014</v>
      </c>
      <c r="H73" s="50">
        <v>2015</v>
      </c>
      <c r="I73" s="50">
        <v>2016</v>
      </c>
      <c r="J73" s="50">
        <v>2017</v>
      </c>
      <c r="K73" s="50">
        <v>2018</v>
      </c>
      <c r="L73" s="50">
        <v>2019</v>
      </c>
      <c r="M73" s="50">
        <v>2020</v>
      </c>
    </row>
    <row r="74" spans="2:13" x14ac:dyDescent="0.2">
      <c r="C74" s="40" t="s">
        <v>30</v>
      </c>
      <c r="D74" s="41"/>
      <c r="E74" s="42"/>
      <c r="F74" s="51">
        <v>6.6708718698690497</v>
      </c>
      <c r="G74" s="51">
        <v>7.2763245812220019</v>
      </c>
      <c r="H74" s="51">
        <v>6.4784111197753544</v>
      </c>
      <c r="I74" s="51">
        <v>6.0087119453061328</v>
      </c>
      <c r="J74" s="51">
        <v>7.303459870073266</v>
      </c>
      <c r="K74" s="51">
        <v>8.1196442892590301</v>
      </c>
      <c r="L74" s="51">
        <v>8.9715070661741763</v>
      </c>
      <c r="M74" s="51">
        <v>10.681636254903628</v>
      </c>
    </row>
    <row r="75" spans="2:13" x14ac:dyDescent="0.2">
      <c r="C75" s="40" t="s">
        <v>31</v>
      </c>
      <c r="D75" s="41"/>
      <c r="E75" s="42"/>
      <c r="F75" s="51">
        <v>7.2095575072698231E-2</v>
      </c>
      <c r="G75" s="51">
        <v>7.6332900884224106E-2</v>
      </c>
      <c r="H75" s="51">
        <v>7.8106024774054997E-2</v>
      </c>
      <c r="I75" s="51">
        <v>5.2821283485859329E-2</v>
      </c>
      <c r="J75" s="51">
        <v>5.2593345924742116E-2</v>
      </c>
      <c r="K75" s="51">
        <v>5.776597730235989E-2</v>
      </c>
      <c r="L75" s="51">
        <v>2.207076480141253E-2</v>
      </c>
      <c r="M75" s="51">
        <v>2.9746250202603637E-2</v>
      </c>
    </row>
    <row r="76" spans="2:13" x14ac:dyDescent="0.2">
      <c r="C76" s="40" t="s">
        <v>32</v>
      </c>
      <c r="D76" s="41"/>
      <c r="E76" s="42"/>
      <c r="F76" s="51">
        <v>43.528406549403101</v>
      </c>
      <c r="G76" s="51">
        <v>31.980989571823383</v>
      </c>
      <c r="H76" s="51">
        <v>42.101022238698491</v>
      </c>
      <c r="I76" s="51">
        <v>46.431522480580576</v>
      </c>
      <c r="J76" s="51">
        <v>38.974492019675807</v>
      </c>
      <c r="K76" s="51">
        <v>31.941482133998448</v>
      </c>
      <c r="L76" s="51">
        <v>25.525474792033631</v>
      </c>
      <c r="M76" s="51">
        <v>15.261503073675687</v>
      </c>
    </row>
    <row r="77" spans="2:13" x14ac:dyDescent="0.2">
      <c r="C77" s="40" t="s">
        <v>33</v>
      </c>
      <c r="D77" s="41"/>
      <c r="E77" s="42"/>
      <c r="F77" s="51">
        <v>5.7272010578184194</v>
      </c>
      <c r="G77" s="51">
        <v>6.6301468160392689</v>
      </c>
      <c r="H77" s="51">
        <v>5.1953502840025392</v>
      </c>
      <c r="I77" s="51">
        <v>4.5320811397984526</v>
      </c>
      <c r="J77" s="51">
        <v>4.9869035511923787</v>
      </c>
      <c r="K77" s="51">
        <v>5.5165843327852286</v>
      </c>
      <c r="L77" s="51">
        <v>5.9681889219819642</v>
      </c>
      <c r="M77" s="51">
        <v>6.6106849275936517</v>
      </c>
    </row>
    <row r="78" spans="2:13" x14ac:dyDescent="0.2">
      <c r="C78" s="40" t="s">
        <v>34</v>
      </c>
      <c r="D78" s="41"/>
      <c r="E78" s="42"/>
      <c r="F78" s="51">
        <v>0.68729626861873805</v>
      </c>
      <c r="G78" s="51">
        <v>0.83721800894883658</v>
      </c>
      <c r="H78" s="51">
        <v>0.72366318534521334</v>
      </c>
      <c r="I78" s="51">
        <v>0.67552677686180007</v>
      </c>
      <c r="J78" s="51">
        <v>0.80073057844378492</v>
      </c>
      <c r="K78" s="51">
        <v>0.90998039148752052</v>
      </c>
      <c r="L78" s="51">
        <v>1.0285729344658288</v>
      </c>
      <c r="M78" s="51">
        <v>1.4189396051759717</v>
      </c>
    </row>
    <row r="79" spans="2:13" x14ac:dyDescent="0.2">
      <c r="C79" s="40" t="s">
        <v>35</v>
      </c>
      <c r="D79" s="41"/>
      <c r="E79" s="42"/>
      <c r="F79" s="51">
        <v>6.0570104130116666</v>
      </c>
      <c r="G79" s="51">
        <v>8.1820758077222067</v>
      </c>
      <c r="H79" s="51">
        <v>6.5197438224653892</v>
      </c>
      <c r="I79" s="51">
        <v>6.6669695036864152</v>
      </c>
      <c r="J79" s="51">
        <v>7.1494157447956663</v>
      </c>
      <c r="K79" s="51">
        <v>8.1805579138280571</v>
      </c>
      <c r="L79" s="51">
        <v>8.509903373344633</v>
      </c>
      <c r="M79" s="51">
        <v>8.3337939137557466</v>
      </c>
    </row>
    <row r="80" spans="2:13" x14ac:dyDescent="0.2">
      <c r="C80" s="40" t="s">
        <v>36</v>
      </c>
      <c r="D80" s="41"/>
      <c r="E80" s="42"/>
      <c r="F80" s="51">
        <v>11.771444081064891</v>
      </c>
      <c r="G80" s="51">
        <v>13.860505263486303</v>
      </c>
      <c r="H80" s="51">
        <v>11.769210119268283</v>
      </c>
      <c r="I80" s="51">
        <v>10.494316362321719</v>
      </c>
      <c r="J80" s="51">
        <v>11.774226354787157</v>
      </c>
      <c r="K80" s="51">
        <v>12.895112856454427</v>
      </c>
      <c r="L80" s="51">
        <v>14.004582624896294</v>
      </c>
      <c r="M80" s="51">
        <v>15.996962032234006</v>
      </c>
    </row>
    <row r="81" spans="3:13" x14ac:dyDescent="0.2">
      <c r="C81" s="40" t="s">
        <v>37</v>
      </c>
      <c r="D81" s="41"/>
      <c r="E81" s="42"/>
      <c r="F81" s="51">
        <v>4.2944856482932323</v>
      </c>
      <c r="G81" s="51">
        <v>5.1053087244657869</v>
      </c>
      <c r="H81" s="51">
        <v>4.3203753179848388</v>
      </c>
      <c r="I81" s="51">
        <v>3.97195779252836</v>
      </c>
      <c r="J81" s="51">
        <v>4.6548224403810634</v>
      </c>
      <c r="K81" s="51">
        <v>5.2643735539109962</v>
      </c>
      <c r="L81" s="51">
        <v>5.7223987203662334</v>
      </c>
      <c r="M81" s="51">
        <v>5.2764507196543224</v>
      </c>
    </row>
    <row r="82" spans="3:13" x14ac:dyDescent="0.2">
      <c r="C82" s="40" t="s">
        <v>38</v>
      </c>
      <c r="D82" s="41"/>
      <c r="E82" s="42"/>
      <c r="F82" s="51">
        <v>2.6880265990262853</v>
      </c>
      <c r="G82" s="51">
        <v>3.2281329378027253</v>
      </c>
      <c r="H82" s="51">
        <v>2.7458124006630276</v>
      </c>
      <c r="I82" s="51">
        <v>2.5725504270565103</v>
      </c>
      <c r="J82" s="51">
        <v>2.8918453332226397</v>
      </c>
      <c r="K82" s="51">
        <v>3.2467316559772272</v>
      </c>
      <c r="L82" s="51">
        <v>3.553628429027432</v>
      </c>
      <c r="M82" s="51">
        <v>2.0686995547998586</v>
      </c>
    </row>
    <row r="83" spans="3:13" x14ac:dyDescent="0.2">
      <c r="C83" s="40" t="s">
        <v>39</v>
      </c>
      <c r="D83" s="41"/>
      <c r="E83" s="42"/>
      <c r="F83" s="51">
        <v>1.6044948354569162</v>
      </c>
      <c r="G83" s="51">
        <v>1.9839274525454267</v>
      </c>
      <c r="H83" s="51">
        <v>1.7936688526126954</v>
      </c>
      <c r="I83" s="51">
        <v>1.7434777728264343</v>
      </c>
      <c r="J83" s="51">
        <v>2.0102530042962994</v>
      </c>
      <c r="K83" s="51">
        <v>2.1682413030727687</v>
      </c>
      <c r="L83" s="51">
        <v>2.4714550657581729</v>
      </c>
      <c r="M83" s="51">
        <v>3.4455969650130687</v>
      </c>
    </row>
    <row r="84" spans="3:13" x14ac:dyDescent="0.2">
      <c r="C84" s="40" t="s">
        <v>40</v>
      </c>
      <c r="D84" s="41"/>
      <c r="E84" s="42"/>
      <c r="F84" s="51">
        <v>3.8802597404916428</v>
      </c>
      <c r="G84" s="51">
        <v>4.6423715197163</v>
      </c>
      <c r="H84" s="51">
        <v>4.0821370285621761</v>
      </c>
      <c r="I84" s="51">
        <v>3.8939835169063768</v>
      </c>
      <c r="J84" s="51">
        <v>4.5314127975758085</v>
      </c>
      <c r="K84" s="51">
        <v>5.0061778119240863</v>
      </c>
      <c r="L84" s="51">
        <v>5.7186339843659919</v>
      </c>
      <c r="M84" s="51">
        <v>8.0296866335007362</v>
      </c>
    </row>
    <row r="85" spans="3:13" x14ac:dyDescent="0.2">
      <c r="C85" s="40" t="s">
        <v>41</v>
      </c>
      <c r="D85" s="41"/>
      <c r="E85" s="42"/>
      <c r="F85" s="51">
        <v>13.01840736187336</v>
      </c>
      <c r="G85" s="51">
        <v>16.196666415343536</v>
      </c>
      <c r="H85" s="51">
        <v>14.192499605847939</v>
      </c>
      <c r="I85" s="51">
        <v>12.956080998641362</v>
      </c>
      <c r="J85" s="51">
        <v>14.86984495963139</v>
      </c>
      <c r="K85" s="51">
        <v>16.693347779999847</v>
      </c>
      <c r="L85" s="51">
        <v>18.503583322784227</v>
      </c>
      <c r="M85" s="51">
        <v>22.84630006949072</v>
      </c>
    </row>
    <row r="86" spans="3:13" x14ac:dyDescent="0.2">
      <c r="C86" s="48" t="s">
        <v>42</v>
      </c>
      <c r="D86" s="46"/>
      <c r="E86" s="47"/>
      <c r="F86" s="53">
        <f>SUM(F74:F85)</f>
        <v>100</v>
      </c>
      <c r="G86" s="53">
        <f t="shared" ref="G86:M86" si="3">SUM(G74:G85)</f>
        <v>100.00000000000003</v>
      </c>
      <c r="H86" s="53">
        <f t="shared" si="3"/>
        <v>100</v>
      </c>
      <c r="I86" s="53">
        <f t="shared" si="3"/>
        <v>100</v>
      </c>
      <c r="J86" s="53">
        <f t="shared" si="3"/>
        <v>100.00000000000001</v>
      </c>
      <c r="K86" s="53">
        <f t="shared" si="3"/>
        <v>100</v>
      </c>
      <c r="L86" s="53">
        <f t="shared" si="3"/>
        <v>99.999999999999986</v>
      </c>
      <c r="M86" s="53">
        <f t="shared" si="3"/>
        <v>100</v>
      </c>
    </row>
  </sheetData>
  <mergeCells count="1">
    <mergeCell ref="B2:P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6"/>
  <sheetViews>
    <sheetView topLeftCell="A31" zoomScale="85" zoomScaleNormal="85" workbookViewId="0">
      <selection activeCell="L16" sqref="L16"/>
    </sheetView>
  </sheetViews>
  <sheetFormatPr baseColWidth="10" defaultColWidth="0" defaultRowHeight="12" x14ac:dyDescent="0.2"/>
  <cols>
    <col min="1" max="1" width="11.7109375" style="25" customWidth="1"/>
    <col min="2" max="6" width="11.28515625" style="25" customWidth="1"/>
    <col min="7" max="7" width="14.140625" style="25" customWidth="1"/>
    <col min="8" max="8" width="11.5703125" style="25" bestFit="1" customWidth="1"/>
    <col min="9" max="9" width="14.140625" style="25" customWidth="1"/>
    <col min="10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3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19</v>
      </c>
      <c r="J8" s="28" t="s">
        <v>48</v>
      </c>
    </row>
    <row r="9" spans="2:16" x14ac:dyDescent="0.2">
      <c r="G9" s="28"/>
    </row>
    <row r="10" spans="2:16" x14ac:dyDescent="0.2">
      <c r="C10" s="37" t="s">
        <v>11</v>
      </c>
      <c r="D10" s="37" t="s">
        <v>12</v>
      </c>
      <c r="E10" s="37" t="s">
        <v>17</v>
      </c>
      <c r="F10" s="37" t="s">
        <v>18</v>
      </c>
      <c r="G10" s="37" t="s">
        <v>23</v>
      </c>
      <c r="H10" s="37" t="s">
        <v>24</v>
      </c>
      <c r="I10" s="37" t="s">
        <v>25</v>
      </c>
      <c r="J10" s="37" t="s">
        <v>20</v>
      </c>
    </row>
    <row r="11" spans="2:16" x14ac:dyDescent="0.2">
      <c r="C11" s="35">
        <v>2013</v>
      </c>
      <c r="D11" s="35" t="s">
        <v>13</v>
      </c>
      <c r="E11" s="32">
        <v>41363</v>
      </c>
      <c r="F11" s="39">
        <v>101.6</v>
      </c>
      <c r="G11" s="36"/>
      <c r="H11" s="36"/>
      <c r="I11" s="36"/>
      <c r="J11" s="39">
        <v>249.59183516110099</v>
      </c>
    </row>
    <row r="12" spans="2:16" x14ac:dyDescent="0.2">
      <c r="C12" s="35">
        <v>2013</v>
      </c>
      <c r="D12" s="35" t="s">
        <v>14</v>
      </c>
      <c r="E12" s="32">
        <v>41453</v>
      </c>
      <c r="F12" s="39">
        <v>108.3</v>
      </c>
      <c r="G12" s="35"/>
      <c r="H12" s="35"/>
      <c r="I12" s="35"/>
      <c r="J12" s="39">
        <v>211.60139717127899</v>
      </c>
    </row>
    <row r="13" spans="2:16" x14ac:dyDescent="0.2">
      <c r="C13" s="35">
        <v>2013</v>
      </c>
      <c r="D13" s="35" t="s">
        <v>15</v>
      </c>
      <c r="E13" s="32">
        <v>41543</v>
      </c>
      <c r="F13" s="39">
        <v>125.2</v>
      </c>
      <c r="G13" s="35"/>
      <c r="H13" s="35"/>
      <c r="I13" s="35"/>
      <c r="J13" s="39">
        <v>274.34820042829602</v>
      </c>
    </row>
    <row r="14" spans="2:16" x14ac:dyDescent="0.2">
      <c r="C14" s="35">
        <v>2013</v>
      </c>
      <c r="D14" s="35" t="s">
        <v>16</v>
      </c>
      <c r="E14" s="32">
        <v>41633</v>
      </c>
      <c r="F14" s="39">
        <v>122</v>
      </c>
      <c r="G14" s="35"/>
      <c r="H14" s="39">
        <f>+SUM(F11:F14)</f>
        <v>457.09999999999997</v>
      </c>
      <c r="I14" s="35"/>
      <c r="J14" s="39">
        <v>324.65361734531501</v>
      </c>
    </row>
    <row r="15" spans="2:16" x14ac:dyDescent="0.2">
      <c r="C15" s="35">
        <v>2014</v>
      </c>
      <c r="D15" s="35" t="s">
        <v>13</v>
      </c>
      <c r="E15" s="32">
        <v>41723</v>
      </c>
      <c r="F15" s="39">
        <v>108.7</v>
      </c>
      <c r="G15" s="56">
        <f>+F15/F11-1</f>
        <v>6.9881889763779625E-2</v>
      </c>
      <c r="H15" s="39">
        <f t="shared" ref="H15:H46" si="0">+SUM(F12:F15)</f>
        <v>464.2</v>
      </c>
      <c r="I15" s="35"/>
      <c r="J15" s="39">
        <v>193.647624731777</v>
      </c>
    </row>
    <row r="16" spans="2:16" x14ac:dyDescent="0.2">
      <c r="C16" s="35">
        <v>2014</v>
      </c>
      <c r="D16" s="35" t="s">
        <v>14</v>
      </c>
      <c r="E16" s="32">
        <v>41813</v>
      </c>
      <c r="F16" s="39">
        <v>116.1</v>
      </c>
      <c r="G16" s="56">
        <f t="shared" ref="G16:G46" si="1">+F16/F12-1</f>
        <v>7.2022160664819923E-2</v>
      </c>
      <c r="H16" s="39">
        <f t="shared" si="0"/>
        <v>472</v>
      </c>
      <c r="I16" s="35"/>
      <c r="J16" s="39">
        <v>50.895662522494902</v>
      </c>
    </row>
    <row r="17" spans="3:10" x14ac:dyDescent="0.2">
      <c r="C17" s="35">
        <v>2014</v>
      </c>
      <c r="D17" s="35" t="s">
        <v>15</v>
      </c>
      <c r="E17" s="32">
        <v>41903</v>
      </c>
      <c r="F17" s="39">
        <v>107.2</v>
      </c>
      <c r="G17" s="56">
        <f t="shared" si="1"/>
        <v>-0.14376996805111819</v>
      </c>
      <c r="H17" s="39">
        <f t="shared" si="0"/>
        <v>453.99999999999994</v>
      </c>
      <c r="I17" s="35"/>
      <c r="J17" s="39">
        <v>24.766023226282499</v>
      </c>
    </row>
    <row r="18" spans="3:10" x14ac:dyDescent="0.2">
      <c r="C18" s="35">
        <v>2014</v>
      </c>
      <c r="D18" s="35" t="s">
        <v>16</v>
      </c>
      <c r="E18" s="32">
        <v>41993</v>
      </c>
      <c r="F18" s="39">
        <v>113</v>
      </c>
      <c r="G18" s="56">
        <f t="shared" si="1"/>
        <v>-7.3770491803278659E-2</v>
      </c>
      <c r="H18" s="39">
        <f t="shared" si="0"/>
        <v>445</v>
      </c>
      <c r="I18" s="57">
        <f>+H18/H14-1</f>
        <v>-2.647123167796972E-2</v>
      </c>
      <c r="J18" s="58">
        <v>32.7456050907942</v>
      </c>
    </row>
    <row r="19" spans="3:10" x14ac:dyDescent="0.2">
      <c r="C19" s="35">
        <v>2015</v>
      </c>
      <c r="D19" s="35" t="s">
        <v>13</v>
      </c>
      <c r="E19" s="32">
        <v>42083</v>
      </c>
      <c r="F19" s="39">
        <v>108.8</v>
      </c>
      <c r="G19" s="56">
        <f t="shared" si="1"/>
        <v>9.1996320147180732E-4</v>
      </c>
      <c r="H19" s="39">
        <f t="shared" si="0"/>
        <v>445.1</v>
      </c>
      <c r="I19" s="57">
        <f t="shared" ref="I19:I46" si="2">+H19/H15-1</f>
        <v>-4.1146057733735364E-2</v>
      </c>
      <c r="J19" s="58">
        <v>53.709031914714302</v>
      </c>
    </row>
    <row r="20" spans="3:10" x14ac:dyDescent="0.2">
      <c r="C20" s="35">
        <v>2015</v>
      </c>
      <c r="D20" s="35" t="s">
        <v>14</v>
      </c>
      <c r="E20" s="32">
        <v>42173</v>
      </c>
      <c r="F20" s="39">
        <v>118.9</v>
      </c>
      <c r="G20" s="56">
        <f t="shared" si="1"/>
        <v>2.4117140396210157E-2</v>
      </c>
      <c r="H20" s="39">
        <f t="shared" si="0"/>
        <v>447.9</v>
      </c>
      <c r="I20" s="57">
        <f t="shared" si="2"/>
        <v>-5.1059322033898402E-2</v>
      </c>
      <c r="J20" s="58">
        <v>53.433535435268098</v>
      </c>
    </row>
    <row r="21" spans="3:10" x14ac:dyDescent="0.2">
      <c r="C21" s="35">
        <v>2015</v>
      </c>
      <c r="D21" s="35" t="s">
        <v>15</v>
      </c>
      <c r="E21" s="32">
        <v>42263</v>
      </c>
      <c r="F21" s="39">
        <v>106.8</v>
      </c>
      <c r="G21" s="56">
        <f t="shared" si="1"/>
        <v>-3.7313432835821558E-3</v>
      </c>
      <c r="H21" s="39">
        <f t="shared" si="0"/>
        <v>447.50000000000006</v>
      </c>
      <c r="I21" s="57">
        <f t="shared" si="2"/>
        <v>-1.4317180616739811E-2</v>
      </c>
      <c r="J21" s="58">
        <v>91.659841356278406</v>
      </c>
    </row>
    <row r="22" spans="3:10" x14ac:dyDescent="0.2">
      <c r="C22" s="35">
        <v>2015</v>
      </c>
      <c r="D22" s="35" t="s">
        <v>16</v>
      </c>
      <c r="E22" s="32">
        <v>42353</v>
      </c>
      <c r="F22" s="39">
        <v>127.6</v>
      </c>
      <c r="G22" s="56">
        <f t="shared" si="1"/>
        <v>0.1292035398230087</v>
      </c>
      <c r="H22" s="39">
        <f t="shared" si="0"/>
        <v>462.1</v>
      </c>
      <c r="I22" s="57">
        <f t="shared" si="2"/>
        <v>3.8426966292134823E-2</v>
      </c>
      <c r="J22" s="58">
        <v>287.22332264628602</v>
      </c>
    </row>
    <row r="23" spans="3:10" x14ac:dyDescent="0.2">
      <c r="C23" s="35">
        <v>2016</v>
      </c>
      <c r="D23" s="35" t="s">
        <v>13</v>
      </c>
      <c r="E23" s="32">
        <v>42443</v>
      </c>
      <c r="F23" s="39">
        <v>109.7</v>
      </c>
      <c r="G23" s="56">
        <f t="shared" si="1"/>
        <v>8.2720588235294379E-3</v>
      </c>
      <c r="H23" s="39">
        <f t="shared" si="0"/>
        <v>462.99999999999994</v>
      </c>
      <c r="I23" s="57">
        <f t="shared" si="2"/>
        <v>4.0215681869242736E-2</v>
      </c>
      <c r="J23" s="58">
        <v>280.39237656</v>
      </c>
    </row>
    <row r="24" spans="3:10" x14ac:dyDescent="0.2">
      <c r="C24" s="35">
        <v>2016</v>
      </c>
      <c r="D24" s="35" t="s">
        <v>14</v>
      </c>
      <c r="E24" s="32">
        <v>42533</v>
      </c>
      <c r="F24" s="39">
        <v>116.5</v>
      </c>
      <c r="G24" s="56">
        <f t="shared" si="1"/>
        <v>-2.0185029436501356E-2</v>
      </c>
      <c r="H24" s="39">
        <f t="shared" si="0"/>
        <v>460.59999999999997</v>
      </c>
      <c r="I24" s="57">
        <f t="shared" si="2"/>
        <v>2.8354543424871537E-2</v>
      </c>
      <c r="J24" s="58">
        <v>260.67090880000001</v>
      </c>
    </row>
    <row r="25" spans="3:10" x14ac:dyDescent="0.2">
      <c r="C25" s="35">
        <v>2016</v>
      </c>
      <c r="D25" s="35" t="s">
        <v>15</v>
      </c>
      <c r="E25" s="32">
        <v>42623</v>
      </c>
      <c r="F25" s="39">
        <v>112.5</v>
      </c>
      <c r="G25" s="56">
        <f t="shared" si="1"/>
        <v>5.3370786516854007E-2</v>
      </c>
      <c r="H25" s="39">
        <f t="shared" si="0"/>
        <v>466.3</v>
      </c>
      <c r="I25" s="57">
        <f t="shared" si="2"/>
        <v>4.2011173184357542E-2</v>
      </c>
      <c r="J25" s="58">
        <v>444.20272715999897</v>
      </c>
    </row>
    <row r="26" spans="3:10" x14ac:dyDescent="0.2">
      <c r="C26" s="35">
        <v>2016</v>
      </c>
      <c r="D26" s="35" t="s">
        <v>16</v>
      </c>
      <c r="E26" s="32">
        <v>42713</v>
      </c>
      <c r="F26" s="39">
        <v>120.4</v>
      </c>
      <c r="G26" s="56">
        <f t="shared" si="1"/>
        <v>-5.6426332288401215E-2</v>
      </c>
      <c r="H26" s="39">
        <f t="shared" si="0"/>
        <v>459.1</v>
      </c>
      <c r="I26" s="57">
        <f t="shared" si="2"/>
        <v>-6.4921012767799047E-3</v>
      </c>
      <c r="J26" s="58">
        <v>273.22842000000003</v>
      </c>
    </row>
    <row r="27" spans="3:10" x14ac:dyDescent="0.2">
      <c r="C27" s="35">
        <v>2017</v>
      </c>
      <c r="D27" s="35" t="s">
        <v>13</v>
      </c>
      <c r="E27" s="32">
        <v>42803</v>
      </c>
      <c r="F27" s="39">
        <v>111.3</v>
      </c>
      <c r="G27" s="56">
        <f t="shared" si="1"/>
        <v>1.458523245214205E-2</v>
      </c>
      <c r="H27" s="39">
        <f t="shared" si="0"/>
        <v>460.7</v>
      </c>
      <c r="I27" s="57">
        <f t="shared" si="2"/>
        <v>-4.9676025917925193E-3</v>
      </c>
      <c r="J27" s="58">
        <v>90.797182333333296</v>
      </c>
    </row>
    <row r="28" spans="3:10" x14ac:dyDescent="0.2">
      <c r="C28" s="35">
        <v>2017</v>
      </c>
      <c r="D28" s="35" t="s">
        <v>14</v>
      </c>
      <c r="E28" s="32">
        <v>42893</v>
      </c>
      <c r="F28" s="39">
        <v>112</v>
      </c>
      <c r="G28" s="56">
        <f t="shared" si="1"/>
        <v>-3.8626609442060089E-2</v>
      </c>
      <c r="H28" s="39">
        <f t="shared" si="0"/>
        <v>456.2</v>
      </c>
      <c r="I28" s="57">
        <f t="shared" si="2"/>
        <v>-9.5527572731219923E-3</v>
      </c>
      <c r="J28" s="58">
        <v>113.07629033333301</v>
      </c>
    </row>
    <row r="29" spans="3:10" x14ac:dyDescent="0.2">
      <c r="C29" s="35">
        <v>2017</v>
      </c>
      <c r="D29" s="35" t="s">
        <v>15</v>
      </c>
      <c r="E29" s="32">
        <v>42983</v>
      </c>
      <c r="F29" s="39">
        <v>111</v>
      </c>
      <c r="G29" s="56">
        <f t="shared" si="1"/>
        <v>-1.3333333333333308E-2</v>
      </c>
      <c r="H29" s="39">
        <f t="shared" si="0"/>
        <v>454.7</v>
      </c>
      <c r="I29" s="57">
        <f t="shared" si="2"/>
        <v>-2.48766888269355E-2</v>
      </c>
      <c r="J29" s="58">
        <v>107.237083333333</v>
      </c>
    </row>
    <row r="30" spans="3:10" x14ac:dyDescent="0.2">
      <c r="C30" s="35">
        <v>2017</v>
      </c>
      <c r="D30" s="35" t="s">
        <v>16</v>
      </c>
      <c r="E30" s="32">
        <v>43073</v>
      </c>
      <c r="F30" s="39">
        <v>128.1</v>
      </c>
      <c r="G30" s="56">
        <f t="shared" si="1"/>
        <v>6.3953488372092915E-2</v>
      </c>
      <c r="H30" s="39">
        <f t="shared" si="0"/>
        <v>462.4</v>
      </c>
      <c r="I30" s="57">
        <f t="shared" si="2"/>
        <v>7.1879764757132314E-3</v>
      </c>
      <c r="J30" s="58">
        <v>55.939306333333299</v>
      </c>
    </row>
    <row r="31" spans="3:10" x14ac:dyDescent="0.2">
      <c r="C31" s="35">
        <v>2018</v>
      </c>
      <c r="D31" s="35" t="s">
        <v>13</v>
      </c>
      <c r="E31" s="32">
        <v>43189</v>
      </c>
      <c r="F31" s="39">
        <v>100</v>
      </c>
      <c r="G31" s="56">
        <f t="shared" si="1"/>
        <v>-0.10152740341419586</v>
      </c>
      <c r="H31" s="39">
        <f t="shared" si="0"/>
        <v>451.1</v>
      </c>
      <c r="I31" s="57">
        <f t="shared" si="2"/>
        <v>-2.0837855437377817E-2</v>
      </c>
      <c r="J31" s="58">
        <v>54.429177720833302</v>
      </c>
    </row>
    <row r="32" spans="3:10" x14ac:dyDescent="0.2">
      <c r="C32" s="35">
        <v>2018</v>
      </c>
      <c r="D32" s="35" t="s">
        <v>14</v>
      </c>
      <c r="E32" s="32">
        <v>43279</v>
      </c>
      <c r="F32" s="39">
        <v>118.2</v>
      </c>
      <c r="G32" s="56">
        <f t="shared" si="1"/>
        <v>5.5357142857142883E-2</v>
      </c>
      <c r="H32" s="39">
        <f t="shared" si="0"/>
        <v>457.3</v>
      </c>
      <c r="I32" s="57">
        <f t="shared" si="2"/>
        <v>2.4112231477422252E-3</v>
      </c>
      <c r="J32" s="58">
        <v>41.9061758058333</v>
      </c>
    </row>
    <row r="33" spans="3:10" x14ac:dyDescent="0.2">
      <c r="C33" s="35">
        <v>2018</v>
      </c>
      <c r="D33" s="35" t="s">
        <v>15</v>
      </c>
      <c r="E33" s="32">
        <v>43369</v>
      </c>
      <c r="F33" s="39">
        <v>116.3</v>
      </c>
      <c r="G33" s="56">
        <f t="shared" si="1"/>
        <v>4.7747747747747704E-2</v>
      </c>
      <c r="H33" s="39">
        <f t="shared" si="0"/>
        <v>462.6</v>
      </c>
      <c r="I33" s="57">
        <f t="shared" si="2"/>
        <v>1.7374092808445152E-2</v>
      </c>
      <c r="J33" s="58">
        <v>68.717854780833306</v>
      </c>
    </row>
    <row r="34" spans="3:10" x14ac:dyDescent="0.2">
      <c r="C34" s="35">
        <v>2018</v>
      </c>
      <c r="D34" s="35" t="s">
        <v>16</v>
      </c>
      <c r="E34" s="32">
        <v>43459</v>
      </c>
      <c r="F34" s="39">
        <v>132.4</v>
      </c>
      <c r="G34" s="56">
        <f t="shared" si="1"/>
        <v>3.3567525370804097E-2</v>
      </c>
      <c r="H34" s="39">
        <f t="shared" si="0"/>
        <v>466.9</v>
      </c>
      <c r="I34" s="57">
        <f t="shared" si="2"/>
        <v>9.7318339100345153E-3</v>
      </c>
      <c r="J34" s="58">
        <v>68.002404658333305</v>
      </c>
    </row>
    <row r="35" spans="3:10" x14ac:dyDescent="0.2">
      <c r="C35" s="35">
        <v>2019</v>
      </c>
      <c r="D35" s="35" t="s">
        <v>13</v>
      </c>
      <c r="E35" s="32">
        <v>43549</v>
      </c>
      <c r="F35" s="39">
        <v>83.3</v>
      </c>
      <c r="G35" s="56">
        <f t="shared" si="1"/>
        <v>-0.16700000000000004</v>
      </c>
      <c r="H35" s="39">
        <f t="shared" si="0"/>
        <v>450.2</v>
      </c>
      <c r="I35" s="57">
        <f t="shared" si="2"/>
        <v>-1.9951230325870872E-3</v>
      </c>
      <c r="J35" s="58">
        <v>58.136239563333298</v>
      </c>
    </row>
    <row r="36" spans="3:10" x14ac:dyDescent="0.2">
      <c r="C36" s="35">
        <v>2019</v>
      </c>
      <c r="D36" s="35" t="s">
        <v>14</v>
      </c>
      <c r="E36" s="32">
        <v>43639</v>
      </c>
      <c r="F36" s="39">
        <v>118.6</v>
      </c>
      <c r="G36" s="56">
        <f t="shared" si="1"/>
        <v>3.3840947546530664E-3</v>
      </c>
      <c r="H36" s="39">
        <f t="shared" si="0"/>
        <v>450.6</v>
      </c>
      <c r="I36" s="57">
        <f t="shared" si="2"/>
        <v>-1.4651213645309413E-2</v>
      </c>
      <c r="J36" s="58">
        <v>49.602907118333299</v>
      </c>
    </row>
    <row r="37" spans="3:10" x14ac:dyDescent="0.2">
      <c r="C37" s="35">
        <v>2019</v>
      </c>
      <c r="D37" s="35" t="s">
        <v>15</v>
      </c>
      <c r="E37" s="32">
        <v>43729</v>
      </c>
      <c r="F37" s="39">
        <v>115.9</v>
      </c>
      <c r="G37" s="56">
        <f t="shared" si="1"/>
        <v>-3.4393809114359186E-3</v>
      </c>
      <c r="H37" s="39">
        <f t="shared" si="0"/>
        <v>450.19999999999993</v>
      </c>
      <c r="I37" s="57">
        <f t="shared" si="2"/>
        <v>-2.6805015131863619E-2</v>
      </c>
      <c r="J37" s="58">
        <v>65.031107985833302</v>
      </c>
    </row>
    <row r="38" spans="3:10" x14ac:dyDescent="0.2">
      <c r="C38" s="35">
        <v>2019</v>
      </c>
      <c r="D38" s="35" t="s">
        <v>16</v>
      </c>
      <c r="E38" s="32">
        <v>43819</v>
      </c>
      <c r="F38" s="39">
        <v>130.1</v>
      </c>
      <c r="G38" s="56">
        <f t="shared" si="1"/>
        <v>-1.7371601208459264E-2</v>
      </c>
      <c r="H38" s="39">
        <f t="shared" si="0"/>
        <v>447.9</v>
      </c>
      <c r="I38" s="57">
        <f t="shared" si="2"/>
        <v>-4.0693938744913227E-2</v>
      </c>
      <c r="J38" s="58">
        <v>68.818443748333394</v>
      </c>
    </row>
    <row r="39" spans="3:10" x14ac:dyDescent="0.2">
      <c r="C39" s="35">
        <v>2020</v>
      </c>
      <c r="D39" s="35" t="s">
        <v>13</v>
      </c>
      <c r="E39" s="32">
        <v>43909</v>
      </c>
      <c r="F39" s="39">
        <v>107.9</v>
      </c>
      <c r="G39" s="56">
        <f t="shared" si="1"/>
        <v>0.29531812725090045</v>
      </c>
      <c r="H39" s="39">
        <f t="shared" si="0"/>
        <v>472.5</v>
      </c>
      <c r="I39" s="57">
        <f t="shared" si="2"/>
        <v>4.9533540648600605E-2</v>
      </c>
      <c r="J39" s="58">
        <v>53.9022304858333</v>
      </c>
    </row>
    <row r="40" spans="3:10" x14ac:dyDescent="0.2">
      <c r="C40" s="35">
        <v>2020</v>
      </c>
      <c r="D40" s="35" t="s">
        <v>14</v>
      </c>
      <c r="E40" s="32">
        <v>43999</v>
      </c>
      <c r="F40" s="39">
        <v>101.4</v>
      </c>
      <c r="G40" s="56">
        <f t="shared" si="1"/>
        <v>-0.14502529510961204</v>
      </c>
      <c r="H40" s="39">
        <f t="shared" si="0"/>
        <v>455.29999999999995</v>
      </c>
      <c r="I40" s="57">
        <f t="shared" si="2"/>
        <v>1.0430537061695278E-2</v>
      </c>
      <c r="J40" s="58">
        <v>48.143144210833299</v>
      </c>
    </row>
    <row r="41" spans="3:10" x14ac:dyDescent="0.2">
      <c r="C41" s="35">
        <v>2020</v>
      </c>
      <c r="D41" s="35" t="s">
        <v>15</v>
      </c>
      <c r="E41" s="32">
        <v>44089</v>
      </c>
      <c r="F41" s="39">
        <v>112.1</v>
      </c>
      <c r="G41" s="56">
        <f t="shared" si="1"/>
        <v>-3.2786885245901787E-2</v>
      </c>
      <c r="H41" s="39">
        <f t="shared" si="0"/>
        <v>451.5</v>
      </c>
      <c r="I41" s="57">
        <f t="shared" si="2"/>
        <v>2.8876055086630714E-3</v>
      </c>
      <c r="J41" s="58">
        <v>62.984125975833301</v>
      </c>
    </row>
    <row r="42" spans="3:10" x14ac:dyDescent="0.2">
      <c r="C42" s="35">
        <v>2020</v>
      </c>
      <c r="D42" s="35" t="s">
        <v>16</v>
      </c>
      <c r="E42" s="32">
        <v>44179</v>
      </c>
      <c r="F42" s="39">
        <v>136.69999999999999</v>
      </c>
      <c r="G42" s="56">
        <f t="shared" si="1"/>
        <v>5.0730207532667215E-2</v>
      </c>
      <c r="H42" s="39">
        <f t="shared" si="0"/>
        <v>458.09999999999997</v>
      </c>
      <c r="I42" s="57">
        <f t="shared" si="2"/>
        <v>2.2772940388479546E-2</v>
      </c>
      <c r="J42" s="58">
        <v>65.473162225833306</v>
      </c>
    </row>
    <row r="43" spans="3:10" x14ac:dyDescent="0.2">
      <c r="C43" s="35">
        <v>2021</v>
      </c>
      <c r="D43" s="35" t="s">
        <v>13</v>
      </c>
      <c r="E43" s="32">
        <v>44269</v>
      </c>
      <c r="F43" s="39">
        <v>115</v>
      </c>
      <c r="G43" s="56">
        <f t="shared" si="1"/>
        <v>6.580166821130673E-2</v>
      </c>
      <c r="H43" s="39">
        <f t="shared" si="0"/>
        <v>465.2</v>
      </c>
      <c r="I43" s="57">
        <f t="shared" si="2"/>
        <v>-1.5449735449735491E-2</v>
      </c>
      <c r="J43" s="58">
        <v>63.178224223333302</v>
      </c>
    </row>
    <row r="44" spans="3:10" x14ac:dyDescent="0.2">
      <c r="C44" s="35">
        <v>2021</v>
      </c>
      <c r="D44" s="35" t="s">
        <v>14</v>
      </c>
      <c r="E44" s="32">
        <v>44359</v>
      </c>
      <c r="F44" s="39">
        <v>122</v>
      </c>
      <c r="G44" s="56">
        <f t="shared" si="1"/>
        <v>0.20315581854043385</v>
      </c>
      <c r="H44" s="39">
        <f t="shared" si="0"/>
        <v>485.79999999999995</v>
      </c>
      <c r="I44" s="57">
        <f t="shared" si="2"/>
        <v>6.6988798594333376E-2</v>
      </c>
      <c r="J44" s="58">
        <v>48.966471470833298</v>
      </c>
    </row>
    <row r="45" spans="3:10" x14ac:dyDescent="0.2">
      <c r="C45" s="35">
        <v>2021</v>
      </c>
      <c r="D45" s="35" t="s">
        <v>15</v>
      </c>
      <c r="E45" s="32">
        <v>44449</v>
      </c>
      <c r="F45" s="39">
        <v>125.5</v>
      </c>
      <c r="G45" s="56">
        <f t="shared" si="1"/>
        <v>0.11953612845673511</v>
      </c>
      <c r="H45" s="39">
        <f t="shared" si="0"/>
        <v>499.2</v>
      </c>
      <c r="I45" s="57">
        <f t="shared" si="2"/>
        <v>0.10564784053156151</v>
      </c>
      <c r="J45" s="58">
        <v>64.628751260833297</v>
      </c>
    </row>
    <row r="46" spans="3:10" ht="14.25" x14ac:dyDescent="0.2">
      <c r="C46" s="35" t="s">
        <v>56</v>
      </c>
      <c r="D46" s="35" t="s">
        <v>16</v>
      </c>
      <c r="E46" s="32">
        <f>+E45+90</f>
        <v>44539</v>
      </c>
      <c r="F46" s="61">
        <v>123.62609999999999</v>
      </c>
      <c r="G46" s="56">
        <f t="shared" si="1"/>
        <v>-9.5639356254571983E-2</v>
      </c>
      <c r="H46" s="39">
        <f t="shared" si="0"/>
        <v>486.12610000000001</v>
      </c>
      <c r="I46" s="60">
        <f t="shared" si="2"/>
        <v>6.1179000218293034E-2</v>
      </c>
      <c r="J46" s="59">
        <v>98.212780539243198</v>
      </c>
    </row>
    <row r="47" spans="3:10" x14ac:dyDescent="0.2">
      <c r="C47" s="28" t="s">
        <v>57</v>
      </c>
    </row>
    <row r="48" spans="3:10" x14ac:dyDescent="0.2">
      <c r="C48" s="28" t="s">
        <v>27</v>
      </c>
    </row>
    <row r="49" spans="2:16" x14ac:dyDescent="0.2">
      <c r="C49" s="28" t="s">
        <v>22</v>
      </c>
    </row>
    <row r="52" spans="2:16" x14ac:dyDescent="0.2">
      <c r="B52" s="54" t="s">
        <v>54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9" t="s">
        <v>29</v>
      </c>
      <c r="D54" s="43"/>
      <c r="E54" s="44"/>
      <c r="F54" s="50">
        <v>2013</v>
      </c>
      <c r="G54" s="50">
        <v>2014</v>
      </c>
      <c r="H54" s="50">
        <v>2015</v>
      </c>
      <c r="I54" s="50">
        <v>2016</v>
      </c>
      <c r="J54" s="50">
        <v>2017</v>
      </c>
      <c r="K54" s="50">
        <v>2018</v>
      </c>
      <c r="L54" s="50">
        <v>2019</v>
      </c>
      <c r="M54" s="50">
        <v>2020</v>
      </c>
    </row>
    <row r="55" spans="2:16" x14ac:dyDescent="0.2">
      <c r="C55" s="40" t="s">
        <v>30</v>
      </c>
      <c r="D55" s="41"/>
      <c r="E55" s="42"/>
      <c r="F55" s="45">
        <v>98186</v>
      </c>
      <c r="G55" s="45">
        <v>89224</v>
      </c>
      <c r="H55" s="45">
        <v>93000</v>
      </c>
      <c r="I55" s="45">
        <v>83000</v>
      </c>
      <c r="J55" s="45">
        <v>86000</v>
      </c>
      <c r="K55" s="45">
        <v>94000</v>
      </c>
      <c r="L55" s="45">
        <v>100000</v>
      </c>
      <c r="M55" s="45">
        <v>110000</v>
      </c>
    </row>
    <row r="56" spans="2:16" x14ac:dyDescent="0.2">
      <c r="C56" s="40" t="s">
        <v>31</v>
      </c>
      <c r="D56" s="41"/>
      <c r="E56" s="42"/>
      <c r="F56" s="45">
        <v>41896</v>
      </c>
      <c r="G56" s="45">
        <v>53097</v>
      </c>
      <c r="H56" s="45">
        <v>51755</v>
      </c>
      <c r="I56" s="45">
        <v>44176</v>
      </c>
      <c r="J56" s="45">
        <v>67051</v>
      </c>
      <c r="K56" s="45">
        <v>57671</v>
      </c>
      <c r="L56" s="45">
        <v>57113</v>
      </c>
      <c r="M56" s="45">
        <v>41153</v>
      </c>
    </row>
    <row r="57" spans="2:16" x14ac:dyDescent="0.2">
      <c r="C57" s="40" t="s">
        <v>32</v>
      </c>
      <c r="D57" s="41"/>
      <c r="E57" s="42"/>
      <c r="F57" s="45">
        <v>2667579</v>
      </c>
      <c r="G57" s="45">
        <v>2699788</v>
      </c>
      <c r="H57" s="45">
        <v>2766553</v>
      </c>
      <c r="I57" s="45">
        <v>2516210</v>
      </c>
      <c r="J57" s="45">
        <v>2366615</v>
      </c>
      <c r="K57" s="45">
        <v>2278502</v>
      </c>
      <c r="L57" s="45">
        <v>2237280</v>
      </c>
      <c r="M57" s="45">
        <v>2482269</v>
      </c>
    </row>
    <row r="58" spans="2:16" x14ac:dyDescent="0.2">
      <c r="C58" s="40" t="s">
        <v>33</v>
      </c>
      <c r="D58" s="41"/>
      <c r="E58" s="42"/>
      <c r="F58" s="45">
        <v>3802821</v>
      </c>
      <c r="G58" s="45">
        <v>3675417</v>
      </c>
      <c r="H58" s="45">
        <v>3842471</v>
      </c>
      <c r="I58" s="45">
        <v>3734093</v>
      </c>
      <c r="J58" s="45">
        <v>3982715</v>
      </c>
      <c r="K58" s="45">
        <v>4065227</v>
      </c>
      <c r="L58" s="45">
        <v>3688321</v>
      </c>
      <c r="M58" s="45">
        <v>3868813</v>
      </c>
    </row>
    <row r="59" spans="2:16" x14ac:dyDescent="0.2">
      <c r="C59" s="40" t="s">
        <v>34</v>
      </c>
      <c r="D59" s="41"/>
      <c r="E59" s="42"/>
      <c r="F59" s="45">
        <v>274347</v>
      </c>
      <c r="G59" s="45">
        <v>97468</v>
      </c>
      <c r="H59" s="45">
        <v>154934</v>
      </c>
      <c r="I59" s="45">
        <v>392139</v>
      </c>
      <c r="J59" s="45">
        <v>286066</v>
      </c>
      <c r="K59" s="45">
        <v>218787</v>
      </c>
      <c r="L59" s="45">
        <v>219894</v>
      </c>
      <c r="M59" s="45">
        <v>220513</v>
      </c>
    </row>
    <row r="60" spans="2:16" x14ac:dyDescent="0.2">
      <c r="C60" s="40" t="s">
        <v>35</v>
      </c>
      <c r="D60" s="41"/>
      <c r="E60" s="42"/>
      <c r="F60" s="45">
        <v>523840</v>
      </c>
      <c r="G60" s="45">
        <v>530410</v>
      </c>
      <c r="H60" s="45">
        <v>512956</v>
      </c>
      <c r="I60" s="45">
        <v>549255</v>
      </c>
      <c r="J60" s="45">
        <v>548929</v>
      </c>
      <c r="K60" s="45">
        <v>664504</v>
      </c>
      <c r="L60" s="45">
        <v>653999</v>
      </c>
      <c r="M60" s="45">
        <v>523997</v>
      </c>
    </row>
    <row r="61" spans="2:16" x14ac:dyDescent="0.2">
      <c r="C61" s="40" t="s">
        <v>36</v>
      </c>
      <c r="D61" s="41"/>
      <c r="E61" s="42"/>
      <c r="F61" s="45">
        <v>184488</v>
      </c>
      <c r="G61" s="45">
        <v>190172</v>
      </c>
      <c r="H61" s="45">
        <v>197561</v>
      </c>
      <c r="I61" s="45">
        <v>201931</v>
      </c>
      <c r="J61" s="45">
        <v>204927</v>
      </c>
      <c r="K61" s="45">
        <v>209465</v>
      </c>
      <c r="L61" s="45">
        <v>214599</v>
      </c>
      <c r="M61" s="45">
        <v>187577</v>
      </c>
    </row>
    <row r="62" spans="2:16" x14ac:dyDescent="0.2">
      <c r="C62" s="40" t="s">
        <v>37</v>
      </c>
      <c r="D62" s="41"/>
      <c r="E62" s="42"/>
      <c r="F62" s="45">
        <v>154662</v>
      </c>
      <c r="G62" s="45">
        <v>157853</v>
      </c>
      <c r="H62" s="45">
        <v>162695</v>
      </c>
      <c r="I62" s="45">
        <v>168873</v>
      </c>
      <c r="J62" s="45">
        <v>176799</v>
      </c>
      <c r="K62" s="45">
        <v>184485</v>
      </c>
      <c r="L62" s="45">
        <v>190248</v>
      </c>
      <c r="M62" s="45">
        <v>141615</v>
      </c>
    </row>
    <row r="63" spans="2:16" x14ac:dyDescent="0.2">
      <c r="C63" s="40" t="s">
        <v>38</v>
      </c>
      <c r="D63" s="41"/>
      <c r="E63" s="42"/>
      <c r="F63" s="45">
        <v>93104</v>
      </c>
      <c r="G63" s="45">
        <v>95326</v>
      </c>
      <c r="H63" s="45">
        <v>98049</v>
      </c>
      <c r="I63" s="45">
        <v>99600</v>
      </c>
      <c r="J63" s="45">
        <v>101836</v>
      </c>
      <c r="K63" s="45">
        <v>104872</v>
      </c>
      <c r="L63" s="45">
        <v>109992</v>
      </c>
      <c r="M63" s="45">
        <v>56963</v>
      </c>
    </row>
    <row r="64" spans="2:16" x14ac:dyDescent="0.2">
      <c r="C64" s="40" t="s">
        <v>39</v>
      </c>
      <c r="D64" s="41"/>
      <c r="E64" s="42"/>
      <c r="F64" s="45">
        <v>64057</v>
      </c>
      <c r="G64" s="45">
        <v>69195</v>
      </c>
      <c r="H64" s="45">
        <v>76358</v>
      </c>
      <c r="I64" s="45">
        <v>85131</v>
      </c>
      <c r="J64" s="45">
        <v>95419</v>
      </c>
      <c r="K64" s="45">
        <v>99421</v>
      </c>
      <c r="L64" s="45">
        <v>107543</v>
      </c>
      <c r="M64" s="45">
        <v>115259</v>
      </c>
    </row>
    <row r="65" spans="2:13" x14ac:dyDescent="0.2">
      <c r="C65" s="40" t="s">
        <v>40</v>
      </c>
      <c r="D65" s="41"/>
      <c r="E65" s="42"/>
      <c r="F65" s="45">
        <v>218645</v>
      </c>
      <c r="G65" s="45">
        <v>225045</v>
      </c>
      <c r="H65" s="45">
        <v>227811</v>
      </c>
      <c r="I65" s="45">
        <v>229623</v>
      </c>
      <c r="J65" s="45">
        <v>235937</v>
      </c>
      <c r="K65" s="45">
        <v>238765</v>
      </c>
      <c r="L65" s="45">
        <v>241222</v>
      </c>
      <c r="M65" s="45">
        <v>249861</v>
      </c>
    </row>
    <row r="66" spans="2:13" x14ac:dyDescent="0.2">
      <c r="C66" s="40" t="s">
        <v>41</v>
      </c>
      <c r="D66" s="41"/>
      <c r="E66" s="42"/>
      <c r="F66" s="45">
        <v>475044</v>
      </c>
      <c r="G66" s="45">
        <v>488353</v>
      </c>
      <c r="H66" s="45">
        <v>509604</v>
      </c>
      <c r="I66" s="45">
        <v>531483</v>
      </c>
      <c r="J66" s="45">
        <v>544410</v>
      </c>
      <c r="K66" s="45">
        <v>569758</v>
      </c>
      <c r="L66" s="45">
        <v>596635</v>
      </c>
      <c r="M66" s="45">
        <v>583137</v>
      </c>
    </row>
    <row r="67" spans="2:13" x14ac:dyDescent="0.2">
      <c r="C67" s="48" t="s">
        <v>42</v>
      </c>
      <c r="D67" s="46"/>
      <c r="E67" s="47"/>
      <c r="F67" s="52">
        <v>8598669</v>
      </c>
      <c r="G67" s="52">
        <v>8371348</v>
      </c>
      <c r="H67" s="52">
        <v>8693747</v>
      </c>
      <c r="I67" s="52">
        <v>8635514</v>
      </c>
      <c r="J67" s="52">
        <v>8696704</v>
      </c>
      <c r="K67" s="52">
        <v>8785457</v>
      </c>
      <c r="L67" s="52">
        <v>8416846</v>
      </c>
      <c r="M67" s="52">
        <v>8581157</v>
      </c>
    </row>
    <row r="70" spans="2:13" x14ac:dyDescent="0.2">
      <c r="C70" s="28"/>
      <c r="D70" s="28"/>
      <c r="E70" s="28"/>
    </row>
    <row r="71" spans="2:13" ht="15" x14ac:dyDescent="0.25">
      <c r="B71" s="54" t="s">
        <v>55</v>
      </c>
      <c r="C71" s="38"/>
      <c r="D71" s="38"/>
      <c r="E71" s="38"/>
      <c r="F71" s="29"/>
      <c r="G71" s="33"/>
      <c r="H71" s="29"/>
      <c r="I71" s="29"/>
      <c r="J71" s="29"/>
      <c r="K71" s="29"/>
      <c r="L71" s="29"/>
      <c r="M71" s="29"/>
    </row>
    <row r="73" spans="2:13" x14ac:dyDescent="0.2">
      <c r="C73" s="49" t="s">
        <v>29</v>
      </c>
      <c r="D73" s="43"/>
      <c r="E73" s="44"/>
      <c r="F73" s="50">
        <v>2013</v>
      </c>
      <c r="G73" s="50">
        <v>2014</v>
      </c>
      <c r="H73" s="50">
        <v>2015</v>
      </c>
      <c r="I73" s="50">
        <v>2016</v>
      </c>
      <c r="J73" s="50">
        <v>2017</v>
      </c>
      <c r="K73" s="50">
        <v>2018</v>
      </c>
      <c r="L73" s="50">
        <v>2019</v>
      </c>
      <c r="M73" s="50">
        <v>2020</v>
      </c>
    </row>
    <row r="74" spans="2:13" x14ac:dyDescent="0.2">
      <c r="C74" s="40" t="s">
        <v>30</v>
      </c>
      <c r="D74" s="41"/>
      <c r="E74" s="42"/>
      <c r="F74" s="51">
        <v>1.1418743993983256</v>
      </c>
      <c r="G74" s="51">
        <v>1.0658259577788427</v>
      </c>
      <c r="H74" s="51">
        <v>1.0697343734525517</v>
      </c>
      <c r="I74" s="51">
        <v>0.96114718822759138</v>
      </c>
      <c r="J74" s="51">
        <v>0.98888038502862696</v>
      </c>
      <c r="K74" s="51">
        <v>1.0699500321952518</v>
      </c>
      <c r="L74" s="51">
        <v>1.1880934972553852</v>
      </c>
      <c r="M74" s="51">
        <v>1.2818784226882227</v>
      </c>
    </row>
    <row r="75" spans="2:13" x14ac:dyDescent="0.2">
      <c r="C75" s="40" t="s">
        <v>31</v>
      </c>
      <c r="D75" s="41"/>
      <c r="E75" s="42"/>
      <c r="F75" s="51">
        <v>0.48723819930735796</v>
      </c>
      <c r="G75" s="51">
        <v>0.63427060970347904</v>
      </c>
      <c r="H75" s="51">
        <v>0.59531293008641728</v>
      </c>
      <c r="I75" s="51">
        <v>0.5115619058691816</v>
      </c>
      <c r="J75" s="51">
        <v>0.7709932406576101</v>
      </c>
      <c r="K75" s="51">
        <v>0.65643710964608903</v>
      </c>
      <c r="L75" s="51">
        <v>0.67855583908746808</v>
      </c>
      <c r="M75" s="51">
        <v>0.47957402480807659</v>
      </c>
    </row>
    <row r="76" spans="2:13" x14ac:dyDescent="0.2">
      <c r="C76" s="40" t="s">
        <v>32</v>
      </c>
      <c r="D76" s="41"/>
      <c r="E76" s="42"/>
      <c r="F76" s="51">
        <v>31.02316184051276</v>
      </c>
      <c r="G76" s="51">
        <v>32.250337699495944</v>
      </c>
      <c r="H76" s="51">
        <v>31.822331613744915</v>
      </c>
      <c r="I76" s="51">
        <v>29.137929716748769</v>
      </c>
      <c r="J76" s="51">
        <v>27.21278084202935</v>
      </c>
      <c r="K76" s="51">
        <v>25.934928598478145</v>
      </c>
      <c r="L76" s="51">
        <v>26.580978195395282</v>
      </c>
      <c r="M76" s="51">
        <v>28.926973367344289</v>
      </c>
    </row>
    <row r="77" spans="2:13" x14ac:dyDescent="0.2">
      <c r="C77" s="40" t="s">
        <v>33</v>
      </c>
      <c r="D77" s="41"/>
      <c r="E77" s="42"/>
      <c r="F77" s="51">
        <v>44.22569353466217</v>
      </c>
      <c r="G77" s="51">
        <v>43.904721199023143</v>
      </c>
      <c r="H77" s="51">
        <v>44.198100082737632</v>
      </c>
      <c r="I77" s="51">
        <v>43.241120331690738</v>
      </c>
      <c r="J77" s="51">
        <v>45.795683054177765</v>
      </c>
      <c r="K77" s="51">
        <v>46.272231484372412</v>
      </c>
      <c r="L77" s="51">
        <v>43.820701958904792</v>
      </c>
      <c r="M77" s="51">
        <v>45.084980964688093</v>
      </c>
    </row>
    <row r="78" spans="2:13" x14ac:dyDescent="0.2">
      <c r="C78" s="40" t="s">
        <v>34</v>
      </c>
      <c r="D78" s="41"/>
      <c r="E78" s="42"/>
      <c r="F78" s="51">
        <v>3.1905751925094457</v>
      </c>
      <c r="G78" s="51">
        <v>1.1643047212945872</v>
      </c>
      <c r="H78" s="51">
        <v>1.7821314560913724</v>
      </c>
      <c r="I78" s="51">
        <v>4.5410035812575833</v>
      </c>
      <c r="J78" s="51">
        <v>3.2893611188790604</v>
      </c>
      <c r="K78" s="51">
        <v>2.4903314648287505</v>
      </c>
      <c r="L78" s="51">
        <v>2.612546314854757</v>
      </c>
      <c r="M78" s="51">
        <v>2.5697350602022548</v>
      </c>
    </row>
    <row r="79" spans="2:13" x14ac:dyDescent="0.2">
      <c r="C79" s="40" t="s">
        <v>35</v>
      </c>
      <c r="D79" s="41"/>
      <c r="E79" s="42"/>
      <c r="F79" s="51">
        <v>6.092105650304716</v>
      </c>
      <c r="G79" s="51">
        <v>6.3360166128561382</v>
      </c>
      <c r="H79" s="51">
        <v>5.9002867233196454</v>
      </c>
      <c r="I79" s="51">
        <v>6.360420468312598</v>
      </c>
      <c r="J79" s="51">
        <v>6.3119200101555721</v>
      </c>
      <c r="K79" s="51">
        <v>7.5636816616369531</v>
      </c>
      <c r="L79" s="51">
        <v>7.7701195911152476</v>
      </c>
      <c r="M79" s="51">
        <v>6.1063677077578236</v>
      </c>
    </row>
    <row r="80" spans="2:13" x14ac:dyDescent="0.2">
      <c r="C80" s="40" t="s">
        <v>36</v>
      </c>
      <c r="D80" s="41"/>
      <c r="E80" s="42"/>
      <c r="F80" s="51">
        <v>2.1455413622736264</v>
      </c>
      <c r="G80" s="51">
        <v>2.2717010450407749</v>
      </c>
      <c r="H80" s="51">
        <v>2.2724493822974146</v>
      </c>
      <c r="I80" s="51">
        <v>2.3383784682648883</v>
      </c>
      <c r="J80" s="51">
        <v>2.3563754728228075</v>
      </c>
      <c r="K80" s="51">
        <v>2.3842242924870045</v>
      </c>
      <c r="L80" s="51">
        <v>2.5496367641750841</v>
      </c>
      <c r="M80" s="51">
        <v>2.1859173535689882</v>
      </c>
    </row>
    <row r="81" spans="3:13" x14ac:dyDescent="0.2">
      <c r="C81" s="40" t="s">
        <v>37</v>
      </c>
      <c r="D81" s="41"/>
      <c r="E81" s="42"/>
      <c r="F81" s="51">
        <v>1.7986737249683644</v>
      </c>
      <c r="G81" s="51">
        <v>1.8856341893802526</v>
      </c>
      <c r="H81" s="51">
        <v>1.8714025149340094</v>
      </c>
      <c r="I81" s="51">
        <v>1.9555639652717833</v>
      </c>
      <c r="J81" s="51">
        <v>2.0329425952636768</v>
      </c>
      <c r="K81" s="51">
        <v>2.0998907626546917</v>
      </c>
      <c r="L81" s="51">
        <v>2.2603241166584254</v>
      </c>
      <c r="M81" s="51">
        <v>1.6503019348090242</v>
      </c>
    </row>
    <row r="82" spans="3:13" x14ac:dyDescent="0.2">
      <c r="C82" s="40" t="s">
        <v>38</v>
      </c>
      <c r="D82" s="41"/>
      <c r="E82" s="42"/>
      <c r="F82" s="51">
        <v>1.0827722290507984</v>
      </c>
      <c r="G82" s="51">
        <v>1.1387174443112387</v>
      </c>
      <c r="H82" s="51">
        <v>1.1278105976628949</v>
      </c>
      <c r="I82" s="51">
        <v>1.1533766258731097</v>
      </c>
      <c r="J82" s="51">
        <v>1.1709723591834331</v>
      </c>
      <c r="K82" s="51">
        <v>1.1936999976210685</v>
      </c>
      <c r="L82" s="51">
        <v>1.3068077995011433</v>
      </c>
      <c r="M82" s="51">
        <v>0.66381491446899299</v>
      </c>
    </row>
    <row r="83" spans="3:13" x14ac:dyDescent="0.2">
      <c r="C83" s="40" t="s">
        <v>39</v>
      </c>
      <c r="D83" s="41"/>
      <c r="E83" s="42"/>
      <c r="F83" s="51">
        <v>0.74496413340250678</v>
      </c>
      <c r="G83" s="51">
        <v>0.82656938882483444</v>
      </c>
      <c r="H83" s="51">
        <v>0.878309433205268</v>
      </c>
      <c r="I83" s="51">
        <v>0.9858243527831696</v>
      </c>
      <c r="J83" s="51">
        <v>1.0971857844075181</v>
      </c>
      <c r="K83" s="51">
        <v>1.1316542782008949</v>
      </c>
      <c r="L83" s="51">
        <v>1.277711389753359</v>
      </c>
      <c r="M83" s="51">
        <v>1.3431638647329258</v>
      </c>
    </row>
    <row r="84" spans="3:13" x14ac:dyDescent="0.2">
      <c r="C84" s="40" t="s">
        <v>40</v>
      </c>
      <c r="D84" s="41"/>
      <c r="E84" s="42"/>
      <c r="F84" s="51">
        <v>2.5427772600619933</v>
      </c>
      <c r="G84" s="51">
        <v>2.6882767267589402</v>
      </c>
      <c r="H84" s="51">
        <v>2.62040061667311</v>
      </c>
      <c r="I84" s="51">
        <v>2.6590542265347494</v>
      </c>
      <c r="J84" s="51">
        <v>2.7129473418895249</v>
      </c>
      <c r="K84" s="51">
        <v>2.7177299940116946</v>
      </c>
      <c r="L84" s="51">
        <v>2.8659428959493853</v>
      </c>
      <c r="M84" s="51">
        <v>2.9117402233754723</v>
      </c>
    </row>
    <row r="85" spans="3:13" x14ac:dyDescent="0.2">
      <c r="C85" s="40" t="s">
        <v>41</v>
      </c>
      <c r="D85" s="41"/>
      <c r="E85" s="42"/>
      <c r="F85" s="51">
        <v>5.5246224735479412</v>
      </c>
      <c r="G85" s="51">
        <v>5.8336244055318209</v>
      </c>
      <c r="H85" s="51">
        <v>5.8617302757947751</v>
      </c>
      <c r="I85" s="51">
        <v>6.1546191691658425</v>
      </c>
      <c r="J85" s="51">
        <v>6.2599577955050556</v>
      </c>
      <c r="K85" s="51">
        <v>6.4852403238670444</v>
      </c>
      <c r="L85" s="51">
        <v>7.0885816373496686</v>
      </c>
      <c r="M85" s="51">
        <v>6.795552161555837</v>
      </c>
    </row>
    <row r="86" spans="3:13" x14ac:dyDescent="0.2">
      <c r="C86" s="48" t="s">
        <v>42</v>
      </c>
      <c r="D86" s="46"/>
      <c r="E86" s="47"/>
      <c r="F86" s="53">
        <f>SUM(F74:F85)</f>
        <v>100.00000000000001</v>
      </c>
      <c r="G86" s="53">
        <f t="shared" ref="G86:M86" si="3">SUM(G74:G85)</f>
        <v>100</v>
      </c>
      <c r="H86" s="53">
        <f t="shared" si="3"/>
        <v>100</v>
      </c>
      <c r="I86" s="53">
        <f t="shared" si="3"/>
        <v>100</v>
      </c>
      <c r="J86" s="53">
        <f t="shared" si="3"/>
        <v>100.00000000000001</v>
      </c>
      <c r="K86" s="53">
        <f t="shared" si="3"/>
        <v>100</v>
      </c>
      <c r="L86" s="53">
        <f t="shared" si="3"/>
        <v>100</v>
      </c>
      <c r="M86" s="53">
        <f t="shared" si="3"/>
        <v>99.999999999999986</v>
      </c>
    </row>
  </sheetData>
  <mergeCells count="1">
    <mergeCell ref="B2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6"/>
  <sheetViews>
    <sheetView topLeftCell="A34" zoomScale="90" zoomScaleNormal="90" workbookViewId="0">
      <selection activeCell="K36" sqref="K36"/>
    </sheetView>
  </sheetViews>
  <sheetFormatPr baseColWidth="10" defaultColWidth="0" defaultRowHeight="12" x14ac:dyDescent="0.2"/>
  <cols>
    <col min="1" max="1" width="11.7109375" style="25" customWidth="1"/>
    <col min="2" max="6" width="11.28515625" style="25" customWidth="1"/>
    <col min="7" max="7" width="14.140625" style="25" customWidth="1"/>
    <col min="8" max="8" width="11" style="25" customWidth="1"/>
    <col min="9" max="9" width="14.140625" style="25" customWidth="1"/>
    <col min="10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86" t="s">
        <v>49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3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19</v>
      </c>
      <c r="J8" s="28" t="s">
        <v>50</v>
      </c>
    </row>
    <row r="9" spans="2:16" x14ac:dyDescent="0.2">
      <c r="G9" s="28"/>
    </row>
    <row r="10" spans="2:16" x14ac:dyDescent="0.2">
      <c r="C10" s="37" t="s">
        <v>11</v>
      </c>
      <c r="D10" s="37" t="s">
        <v>12</v>
      </c>
      <c r="E10" s="37" t="s">
        <v>17</v>
      </c>
      <c r="F10" s="37" t="s">
        <v>18</v>
      </c>
      <c r="G10" s="37" t="s">
        <v>23</v>
      </c>
      <c r="H10" s="37" t="s">
        <v>24</v>
      </c>
      <c r="I10" s="37" t="s">
        <v>25</v>
      </c>
      <c r="J10" s="37" t="s">
        <v>20</v>
      </c>
    </row>
    <row r="11" spans="2:16" x14ac:dyDescent="0.2">
      <c r="C11" s="35">
        <v>2013</v>
      </c>
      <c r="D11" s="35" t="s">
        <v>13</v>
      </c>
      <c r="E11" s="32">
        <v>41363</v>
      </c>
      <c r="F11" s="39">
        <v>122.5</v>
      </c>
      <c r="G11" s="36"/>
      <c r="H11" s="36"/>
      <c r="I11" s="36"/>
      <c r="J11" s="39">
        <v>241.023805944424</v>
      </c>
    </row>
    <row r="12" spans="2:16" x14ac:dyDescent="0.2">
      <c r="C12" s="35">
        <v>2013</v>
      </c>
      <c r="D12" s="35" t="s">
        <v>14</v>
      </c>
      <c r="E12" s="32">
        <v>41453</v>
      </c>
      <c r="F12" s="39">
        <v>168.1</v>
      </c>
      <c r="G12" s="35"/>
      <c r="H12" s="35"/>
      <c r="I12" s="35"/>
      <c r="J12" s="39">
        <v>212.78311015171599</v>
      </c>
    </row>
    <row r="13" spans="2:16" x14ac:dyDescent="0.2">
      <c r="C13" s="35">
        <v>2013</v>
      </c>
      <c r="D13" s="35" t="s">
        <v>15</v>
      </c>
      <c r="E13" s="32">
        <v>41543</v>
      </c>
      <c r="F13" s="39">
        <v>133</v>
      </c>
      <c r="G13" s="35"/>
      <c r="H13" s="35"/>
      <c r="I13" s="35"/>
      <c r="J13" s="39">
        <v>146.71072726616001</v>
      </c>
    </row>
    <row r="14" spans="2:16" x14ac:dyDescent="0.2">
      <c r="C14" s="35">
        <v>2013</v>
      </c>
      <c r="D14" s="35" t="s">
        <v>16</v>
      </c>
      <c r="E14" s="32">
        <v>41633</v>
      </c>
      <c r="F14" s="39">
        <v>139.9</v>
      </c>
      <c r="G14" s="35"/>
      <c r="H14" s="39">
        <f>+SUM(F11:F14)</f>
        <v>563.5</v>
      </c>
      <c r="I14" s="35"/>
      <c r="J14" s="39">
        <v>214.695345374754</v>
      </c>
    </row>
    <row r="15" spans="2:16" x14ac:dyDescent="0.2">
      <c r="C15" s="35">
        <v>2014</v>
      </c>
      <c r="D15" s="35" t="s">
        <v>13</v>
      </c>
      <c r="E15" s="32">
        <v>41723</v>
      </c>
      <c r="F15" s="39">
        <v>127</v>
      </c>
      <c r="G15" s="56">
        <f>+F15/F11-1</f>
        <v>3.6734693877551017E-2</v>
      </c>
      <c r="H15" s="39">
        <f t="shared" ref="H15:H46" si="0">+SUM(F12:F15)</f>
        <v>568</v>
      </c>
      <c r="I15" s="35"/>
      <c r="J15" s="39">
        <v>247.943839</v>
      </c>
    </row>
    <row r="16" spans="2:16" x14ac:dyDescent="0.2">
      <c r="C16" s="35">
        <v>2014</v>
      </c>
      <c r="D16" s="35" t="s">
        <v>14</v>
      </c>
      <c r="E16" s="32">
        <v>41813</v>
      </c>
      <c r="F16" s="39">
        <v>174.9</v>
      </c>
      <c r="G16" s="56">
        <f t="shared" ref="G16:G46" si="1">+F16/F12-1</f>
        <v>4.0452111838191529E-2</v>
      </c>
      <c r="H16" s="39">
        <f t="shared" si="0"/>
        <v>574.79999999999995</v>
      </c>
      <c r="I16" s="35"/>
      <c r="J16" s="39">
        <v>212.57230200000001</v>
      </c>
    </row>
    <row r="17" spans="3:10" x14ac:dyDescent="0.2">
      <c r="C17" s="35">
        <v>2014</v>
      </c>
      <c r="D17" s="35" t="s">
        <v>15</v>
      </c>
      <c r="E17" s="32">
        <v>41903</v>
      </c>
      <c r="F17" s="39">
        <v>133.69999999999999</v>
      </c>
      <c r="G17" s="56">
        <f t="shared" si="1"/>
        <v>5.2631578947368585E-3</v>
      </c>
      <c r="H17" s="39">
        <f t="shared" si="0"/>
        <v>575.5</v>
      </c>
      <c r="I17" s="35"/>
      <c r="J17" s="39">
        <v>149.586769270232</v>
      </c>
    </row>
    <row r="18" spans="3:10" x14ac:dyDescent="0.2">
      <c r="C18" s="35">
        <v>2014</v>
      </c>
      <c r="D18" s="35" t="s">
        <v>16</v>
      </c>
      <c r="E18" s="32">
        <v>41993</v>
      </c>
      <c r="F18" s="39">
        <v>141</v>
      </c>
      <c r="G18" s="56">
        <f t="shared" si="1"/>
        <v>7.8627591136526398E-3</v>
      </c>
      <c r="H18" s="39">
        <f t="shared" si="0"/>
        <v>576.59999999999991</v>
      </c>
      <c r="I18" s="57">
        <f>+H18/H14-1</f>
        <v>2.3247559893522451E-2</v>
      </c>
      <c r="J18" s="58">
        <v>197.62448579112601</v>
      </c>
    </row>
    <row r="19" spans="3:10" x14ac:dyDescent="0.2">
      <c r="C19" s="35">
        <v>2015</v>
      </c>
      <c r="D19" s="35" t="s">
        <v>13</v>
      </c>
      <c r="E19" s="32">
        <v>42083</v>
      </c>
      <c r="F19" s="39">
        <v>128.1</v>
      </c>
      <c r="G19" s="56">
        <f t="shared" si="1"/>
        <v>8.6614173228345415E-3</v>
      </c>
      <c r="H19" s="39">
        <f t="shared" si="0"/>
        <v>577.70000000000005</v>
      </c>
      <c r="I19" s="57">
        <f t="shared" ref="I19:I46" si="2">+H19/H15-1</f>
        <v>1.7077464788732399E-2</v>
      </c>
      <c r="J19" s="58">
        <v>242.56217000000001</v>
      </c>
    </row>
    <row r="20" spans="3:10" x14ac:dyDescent="0.2">
      <c r="C20" s="35">
        <v>2015</v>
      </c>
      <c r="D20" s="35" t="s">
        <v>14</v>
      </c>
      <c r="E20" s="32">
        <v>42173</v>
      </c>
      <c r="F20" s="39">
        <v>177.4</v>
      </c>
      <c r="G20" s="56">
        <f t="shared" si="1"/>
        <v>1.4293882218410436E-2</v>
      </c>
      <c r="H20" s="39">
        <f t="shared" si="0"/>
        <v>580.19999999999993</v>
      </c>
      <c r="I20" s="57">
        <f t="shared" si="2"/>
        <v>9.394572025052117E-3</v>
      </c>
      <c r="J20" s="58">
        <v>228.603387</v>
      </c>
    </row>
    <row r="21" spans="3:10" x14ac:dyDescent="0.2">
      <c r="C21" s="35">
        <v>2015</v>
      </c>
      <c r="D21" s="35" t="s">
        <v>15</v>
      </c>
      <c r="E21" s="32">
        <v>42263</v>
      </c>
      <c r="F21" s="39">
        <v>131.19999999999999</v>
      </c>
      <c r="G21" s="56">
        <f t="shared" si="1"/>
        <v>-1.8698578908002972E-2</v>
      </c>
      <c r="H21" s="39">
        <f t="shared" si="0"/>
        <v>577.70000000000005</v>
      </c>
      <c r="I21" s="57">
        <f t="shared" si="2"/>
        <v>3.8227628149436477E-3</v>
      </c>
      <c r="J21" s="58">
        <v>151.69759999999999</v>
      </c>
    </row>
    <row r="22" spans="3:10" x14ac:dyDescent="0.2">
      <c r="C22" s="35">
        <v>2015</v>
      </c>
      <c r="D22" s="35" t="s">
        <v>16</v>
      </c>
      <c r="E22" s="32">
        <v>42353</v>
      </c>
      <c r="F22" s="39">
        <v>142.1</v>
      </c>
      <c r="G22" s="56">
        <f t="shared" si="1"/>
        <v>7.8014184397163788E-3</v>
      </c>
      <c r="H22" s="39">
        <f t="shared" si="0"/>
        <v>578.79999999999995</v>
      </c>
      <c r="I22" s="57">
        <f t="shared" si="2"/>
        <v>3.8154699965313732E-3</v>
      </c>
      <c r="J22" s="58">
        <v>209.09580807013199</v>
      </c>
    </row>
    <row r="23" spans="3:10" x14ac:dyDescent="0.2">
      <c r="C23" s="35">
        <v>2016</v>
      </c>
      <c r="D23" s="35" t="s">
        <v>13</v>
      </c>
      <c r="E23" s="32">
        <v>42443</v>
      </c>
      <c r="F23" s="39">
        <v>138.80000000000001</v>
      </c>
      <c r="G23" s="56">
        <f t="shared" si="1"/>
        <v>8.3528493364559031E-2</v>
      </c>
      <c r="H23" s="39">
        <f t="shared" si="0"/>
        <v>589.5</v>
      </c>
      <c r="I23" s="57">
        <f t="shared" si="2"/>
        <v>2.0425826553574389E-2</v>
      </c>
      <c r="J23" s="58">
        <v>247.24577400000001</v>
      </c>
    </row>
    <row r="24" spans="3:10" x14ac:dyDescent="0.2">
      <c r="C24" s="35">
        <v>2016</v>
      </c>
      <c r="D24" s="35" t="s">
        <v>14</v>
      </c>
      <c r="E24" s="32">
        <v>42533</v>
      </c>
      <c r="F24" s="39">
        <v>183.6</v>
      </c>
      <c r="G24" s="56">
        <f t="shared" si="1"/>
        <v>3.4949267192784683E-2</v>
      </c>
      <c r="H24" s="39">
        <f t="shared" si="0"/>
        <v>595.69999999999993</v>
      </c>
      <c r="I24" s="57">
        <f t="shared" si="2"/>
        <v>2.6714925887624918E-2</v>
      </c>
      <c r="J24" s="58">
        <v>201.15855500000001</v>
      </c>
    </row>
    <row r="25" spans="3:10" x14ac:dyDescent="0.2">
      <c r="C25" s="35">
        <v>2016</v>
      </c>
      <c r="D25" s="35" t="s">
        <v>15</v>
      </c>
      <c r="E25" s="32">
        <v>42623</v>
      </c>
      <c r="F25" s="39">
        <v>141</v>
      </c>
      <c r="G25" s="56">
        <f t="shared" si="1"/>
        <v>7.4695121951219523E-2</v>
      </c>
      <c r="H25" s="39">
        <f t="shared" si="0"/>
        <v>605.5</v>
      </c>
      <c r="I25" s="57">
        <f t="shared" si="2"/>
        <v>4.8121862558421213E-2</v>
      </c>
      <c r="J25" s="58">
        <v>115.244738</v>
      </c>
    </row>
    <row r="26" spans="3:10" x14ac:dyDescent="0.2">
      <c r="C26" s="35">
        <v>2016</v>
      </c>
      <c r="D26" s="35" t="s">
        <v>16</v>
      </c>
      <c r="E26" s="32">
        <v>42713</v>
      </c>
      <c r="F26" s="39">
        <v>153.19999999999999</v>
      </c>
      <c r="G26" s="56">
        <f t="shared" si="1"/>
        <v>7.8114004222378464E-2</v>
      </c>
      <c r="H26" s="39">
        <f t="shared" si="0"/>
        <v>616.59999999999991</v>
      </c>
      <c r="I26" s="57">
        <f t="shared" si="2"/>
        <v>6.5307532826537562E-2</v>
      </c>
      <c r="J26" s="58">
        <v>184.64765800000001</v>
      </c>
    </row>
    <row r="27" spans="3:10" x14ac:dyDescent="0.2">
      <c r="C27" s="35">
        <v>2017</v>
      </c>
      <c r="D27" s="35" t="s">
        <v>13</v>
      </c>
      <c r="E27" s="32">
        <v>42803</v>
      </c>
      <c r="F27" s="39">
        <v>143.80000000000001</v>
      </c>
      <c r="G27" s="56">
        <f t="shared" si="1"/>
        <v>3.6023054755043304E-2</v>
      </c>
      <c r="H27" s="39">
        <f t="shared" si="0"/>
        <v>621.6</v>
      </c>
      <c r="I27" s="57">
        <f t="shared" si="2"/>
        <v>5.4452926208651498E-2</v>
      </c>
      <c r="J27" s="58">
        <v>83.693436000000005</v>
      </c>
    </row>
    <row r="28" spans="3:10" x14ac:dyDescent="0.2">
      <c r="C28" s="35">
        <v>2017</v>
      </c>
      <c r="D28" s="35" t="s">
        <v>14</v>
      </c>
      <c r="E28" s="32">
        <v>42893</v>
      </c>
      <c r="F28" s="39">
        <v>193.5</v>
      </c>
      <c r="G28" s="56">
        <f t="shared" si="1"/>
        <v>5.3921568627451011E-2</v>
      </c>
      <c r="H28" s="39">
        <f t="shared" si="0"/>
        <v>631.5</v>
      </c>
      <c r="I28" s="57">
        <f t="shared" si="2"/>
        <v>6.009736444519076E-2</v>
      </c>
      <c r="J28" s="58">
        <v>53.854688000000003</v>
      </c>
    </row>
    <row r="29" spans="3:10" x14ac:dyDescent="0.2">
      <c r="C29" s="35">
        <v>2017</v>
      </c>
      <c r="D29" s="35" t="s">
        <v>15</v>
      </c>
      <c r="E29" s="32">
        <v>42983</v>
      </c>
      <c r="F29" s="39">
        <v>147.69999999999999</v>
      </c>
      <c r="G29" s="56">
        <f t="shared" si="1"/>
        <v>4.7517730496453803E-2</v>
      </c>
      <c r="H29" s="39">
        <f t="shared" si="0"/>
        <v>638.20000000000005</v>
      </c>
      <c r="I29" s="57">
        <f t="shared" si="2"/>
        <v>5.4004954582989262E-2</v>
      </c>
      <c r="J29" s="58">
        <v>40.629883999999997</v>
      </c>
    </row>
    <row r="30" spans="3:10" x14ac:dyDescent="0.2">
      <c r="C30" s="35">
        <v>2017</v>
      </c>
      <c r="D30" s="35" t="s">
        <v>16</v>
      </c>
      <c r="E30" s="32">
        <v>43073</v>
      </c>
      <c r="F30" s="39">
        <v>156</v>
      </c>
      <c r="G30" s="56">
        <f t="shared" si="1"/>
        <v>1.8276762402088753E-2</v>
      </c>
      <c r="H30" s="39">
        <f t="shared" si="0"/>
        <v>641</v>
      </c>
      <c r="I30" s="57">
        <f t="shared" si="2"/>
        <v>3.9571845604930322E-2</v>
      </c>
      <c r="J30" s="58">
        <v>82.345377999999997</v>
      </c>
    </row>
    <row r="31" spans="3:10" x14ac:dyDescent="0.2">
      <c r="C31" s="35">
        <v>2018</v>
      </c>
      <c r="D31" s="35" t="s">
        <v>13</v>
      </c>
      <c r="E31" s="32">
        <v>43189</v>
      </c>
      <c r="F31" s="39">
        <v>146.19999999999999</v>
      </c>
      <c r="G31" s="56">
        <f t="shared" si="1"/>
        <v>1.6689847009735637E-2</v>
      </c>
      <c r="H31" s="39">
        <f t="shared" si="0"/>
        <v>643.4</v>
      </c>
      <c r="I31" s="57">
        <f t="shared" si="2"/>
        <v>3.5070785070784982E-2</v>
      </c>
      <c r="J31" s="58">
        <v>85.186062742499999</v>
      </c>
    </row>
    <row r="32" spans="3:10" x14ac:dyDescent="0.2">
      <c r="C32" s="35">
        <v>2018</v>
      </c>
      <c r="D32" s="35" t="s">
        <v>14</v>
      </c>
      <c r="E32" s="32">
        <v>43279</v>
      </c>
      <c r="F32" s="39">
        <v>200.9</v>
      </c>
      <c r="G32" s="56">
        <f t="shared" si="1"/>
        <v>3.8242894056847554E-2</v>
      </c>
      <c r="H32" s="39">
        <f t="shared" si="0"/>
        <v>650.79999999999995</v>
      </c>
      <c r="I32" s="57">
        <f t="shared" si="2"/>
        <v>3.0562153602533559E-2</v>
      </c>
      <c r="J32" s="58">
        <v>56.6655538025</v>
      </c>
    </row>
    <row r="33" spans="3:10" x14ac:dyDescent="0.2">
      <c r="C33" s="35">
        <v>2018</v>
      </c>
      <c r="D33" s="35" t="s">
        <v>15</v>
      </c>
      <c r="E33" s="32">
        <v>43369</v>
      </c>
      <c r="F33" s="39">
        <v>150.1</v>
      </c>
      <c r="G33" s="56">
        <f t="shared" si="1"/>
        <v>1.6249153689912088E-2</v>
      </c>
      <c r="H33" s="39">
        <f t="shared" si="0"/>
        <v>653.20000000000005</v>
      </c>
      <c r="I33" s="57">
        <f t="shared" si="2"/>
        <v>2.3503603885929092E-2</v>
      </c>
      <c r="J33" s="58">
        <v>62.798771817499997</v>
      </c>
    </row>
    <row r="34" spans="3:10" x14ac:dyDescent="0.2">
      <c r="C34" s="35">
        <v>2018</v>
      </c>
      <c r="D34" s="35" t="s">
        <v>16</v>
      </c>
      <c r="E34" s="32">
        <v>43459</v>
      </c>
      <c r="F34" s="39">
        <v>159.4</v>
      </c>
      <c r="G34" s="56">
        <f t="shared" si="1"/>
        <v>2.1794871794871939E-2</v>
      </c>
      <c r="H34" s="39">
        <f t="shared" si="0"/>
        <v>656.6</v>
      </c>
      <c r="I34" s="57">
        <f t="shared" si="2"/>
        <v>2.433697347893915E-2</v>
      </c>
      <c r="J34" s="58">
        <v>102.9694504875</v>
      </c>
    </row>
    <row r="35" spans="3:10" x14ac:dyDescent="0.2">
      <c r="C35" s="35">
        <v>2019</v>
      </c>
      <c r="D35" s="35" t="s">
        <v>13</v>
      </c>
      <c r="E35" s="32">
        <v>43549</v>
      </c>
      <c r="F35" s="39">
        <v>148.30000000000001</v>
      </c>
      <c r="G35" s="56">
        <f t="shared" si="1"/>
        <v>1.4363885088919393E-2</v>
      </c>
      <c r="H35" s="39">
        <f t="shared" si="0"/>
        <v>658.7</v>
      </c>
      <c r="I35" s="57">
        <f t="shared" si="2"/>
        <v>2.3779919179359732E-2</v>
      </c>
      <c r="J35" s="58">
        <v>104.1915664675</v>
      </c>
    </row>
    <row r="36" spans="3:10" x14ac:dyDescent="0.2">
      <c r="C36" s="35">
        <v>2019</v>
      </c>
      <c r="D36" s="35" t="s">
        <v>14</v>
      </c>
      <c r="E36" s="32">
        <v>43639</v>
      </c>
      <c r="F36" s="39">
        <v>207.9</v>
      </c>
      <c r="G36" s="56">
        <f t="shared" si="1"/>
        <v>3.4843205574912828E-2</v>
      </c>
      <c r="H36" s="39">
        <f t="shared" si="0"/>
        <v>665.7</v>
      </c>
      <c r="I36" s="57">
        <f t="shared" si="2"/>
        <v>2.2894898586355295E-2</v>
      </c>
      <c r="J36" s="58">
        <v>72.179021030000001</v>
      </c>
    </row>
    <row r="37" spans="3:10" x14ac:dyDescent="0.2">
      <c r="C37" s="35">
        <v>2019</v>
      </c>
      <c r="D37" s="35" t="s">
        <v>15</v>
      </c>
      <c r="E37" s="32">
        <v>43729</v>
      </c>
      <c r="F37" s="39">
        <v>150.69999999999999</v>
      </c>
      <c r="G37" s="56">
        <f t="shared" si="1"/>
        <v>3.9973351099267251E-3</v>
      </c>
      <c r="H37" s="39">
        <f t="shared" si="0"/>
        <v>666.3</v>
      </c>
      <c r="I37" s="57">
        <f t="shared" si="2"/>
        <v>2.005511328842613E-2</v>
      </c>
      <c r="J37" s="58">
        <v>60.962146932499998</v>
      </c>
    </row>
    <row r="38" spans="3:10" x14ac:dyDescent="0.2">
      <c r="C38" s="35">
        <v>2019</v>
      </c>
      <c r="D38" s="35" t="s">
        <v>16</v>
      </c>
      <c r="E38" s="32">
        <v>43819</v>
      </c>
      <c r="F38" s="39">
        <v>158.69999999999999</v>
      </c>
      <c r="G38" s="56">
        <f t="shared" si="1"/>
        <v>-4.3914680050188837E-3</v>
      </c>
      <c r="H38" s="39">
        <f t="shared" si="0"/>
        <v>665.6</v>
      </c>
      <c r="I38" s="57">
        <f t="shared" si="2"/>
        <v>1.370697532744436E-2</v>
      </c>
      <c r="J38" s="58">
        <v>123.579273195</v>
      </c>
    </row>
    <row r="39" spans="3:10" x14ac:dyDescent="0.2">
      <c r="C39" s="35">
        <v>2020</v>
      </c>
      <c r="D39" s="35" t="s">
        <v>13</v>
      </c>
      <c r="E39" s="32">
        <v>43909</v>
      </c>
      <c r="F39" s="39">
        <v>141.9</v>
      </c>
      <c r="G39" s="56">
        <f t="shared" si="1"/>
        <v>-4.3155765340526009E-2</v>
      </c>
      <c r="H39" s="39">
        <f t="shared" si="0"/>
        <v>659.19999999999993</v>
      </c>
      <c r="I39" s="57">
        <f t="shared" si="2"/>
        <v>7.5907089722160315E-4</v>
      </c>
      <c r="J39" s="58">
        <v>111.4617328425</v>
      </c>
    </row>
    <row r="40" spans="3:10" x14ac:dyDescent="0.2">
      <c r="C40" s="35">
        <v>2020</v>
      </c>
      <c r="D40" s="35" t="s">
        <v>14</v>
      </c>
      <c r="E40" s="32">
        <v>43999</v>
      </c>
      <c r="F40" s="39">
        <v>167.1</v>
      </c>
      <c r="G40" s="56">
        <f t="shared" si="1"/>
        <v>-0.19624819624819634</v>
      </c>
      <c r="H40" s="39">
        <f t="shared" si="0"/>
        <v>618.4</v>
      </c>
      <c r="I40" s="57">
        <f t="shared" si="2"/>
        <v>-7.1053026888989179E-2</v>
      </c>
      <c r="J40" s="58">
        <v>70.294856280000005</v>
      </c>
    </row>
    <row r="41" spans="3:10" x14ac:dyDescent="0.2">
      <c r="C41" s="35">
        <v>2020</v>
      </c>
      <c r="D41" s="35" t="s">
        <v>15</v>
      </c>
      <c r="E41" s="32">
        <v>44089</v>
      </c>
      <c r="F41" s="39">
        <v>132.19999999999999</v>
      </c>
      <c r="G41" s="56">
        <f t="shared" si="1"/>
        <v>-0.12276045122760448</v>
      </c>
      <c r="H41" s="39">
        <f t="shared" si="0"/>
        <v>599.90000000000009</v>
      </c>
      <c r="I41" s="57">
        <f t="shared" si="2"/>
        <v>-9.9654810145579864E-2</v>
      </c>
      <c r="J41" s="58">
        <v>70.431652907499995</v>
      </c>
    </row>
    <row r="42" spans="3:10" x14ac:dyDescent="0.2">
      <c r="C42" s="35">
        <v>2020</v>
      </c>
      <c r="D42" s="35" t="s">
        <v>16</v>
      </c>
      <c r="E42" s="32">
        <v>44179</v>
      </c>
      <c r="F42" s="39">
        <v>149</v>
      </c>
      <c r="G42" s="56">
        <f t="shared" si="1"/>
        <v>-6.1121613106490114E-2</v>
      </c>
      <c r="H42" s="39">
        <f t="shared" si="0"/>
        <v>590.20000000000005</v>
      </c>
      <c r="I42" s="57">
        <f t="shared" si="2"/>
        <v>-0.11328125</v>
      </c>
      <c r="J42" s="58">
        <v>114.2711019475</v>
      </c>
    </row>
    <row r="43" spans="3:10" x14ac:dyDescent="0.2">
      <c r="C43" s="35">
        <v>2021</v>
      </c>
      <c r="D43" s="35" t="s">
        <v>13</v>
      </c>
      <c r="E43" s="32">
        <v>44269</v>
      </c>
      <c r="F43" s="39">
        <v>143.80000000000001</v>
      </c>
      <c r="G43" s="56">
        <f t="shared" si="1"/>
        <v>1.3389711064129672E-2</v>
      </c>
      <c r="H43" s="39">
        <f t="shared" si="0"/>
        <v>592.09999999999991</v>
      </c>
      <c r="I43" s="57">
        <f t="shared" si="2"/>
        <v>-0.10179004854368934</v>
      </c>
      <c r="J43" s="58">
        <v>126.2092404</v>
      </c>
    </row>
    <row r="44" spans="3:10" x14ac:dyDescent="0.2">
      <c r="C44" s="35">
        <v>2021</v>
      </c>
      <c r="D44" s="35" t="s">
        <v>14</v>
      </c>
      <c r="E44" s="32">
        <v>44359</v>
      </c>
      <c r="F44" s="39">
        <v>208.1</v>
      </c>
      <c r="G44" s="56">
        <f t="shared" si="1"/>
        <v>0.24536205864751648</v>
      </c>
      <c r="H44" s="39">
        <f t="shared" si="0"/>
        <v>633.1</v>
      </c>
      <c r="I44" s="57">
        <f t="shared" si="2"/>
        <v>2.3771021992238017E-2</v>
      </c>
      <c r="J44" s="58">
        <v>63.618681279999997</v>
      </c>
    </row>
    <row r="45" spans="3:10" x14ac:dyDescent="0.2">
      <c r="C45" s="35">
        <v>2021</v>
      </c>
      <c r="D45" s="35" t="s">
        <v>15</v>
      </c>
      <c r="E45" s="32">
        <v>44449</v>
      </c>
      <c r="F45" s="39">
        <v>149.1</v>
      </c>
      <c r="G45" s="56">
        <f t="shared" si="1"/>
        <v>0.12783661119515899</v>
      </c>
      <c r="H45" s="39">
        <f t="shared" si="0"/>
        <v>650</v>
      </c>
      <c r="I45" s="57">
        <f t="shared" si="2"/>
        <v>8.3513918986497515E-2</v>
      </c>
      <c r="J45" s="58">
        <v>55.219439122499999</v>
      </c>
    </row>
    <row r="46" spans="3:10" ht="14.25" x14ac:dyDescent="0.2">
      <c r="C46" s="35" t="s">
        <v>56</v>
      </c>
      <c r="D46" s="35" t="s">
        <v>16</v>
      </c>
      <c r="E46" s="32">
        <f>+E45+90</f>
        <v>44539</v>
      </c>
      <c r="F46" s="61">
        <v>164.1181</v>
      </c>
      <c r="G46" s="56">
        <f t="shared" si="1"/>
        <v>0.10146375838926169</v>
      </c>
      <c r="H46" s="39">
        <f t="shared" si="0"/>
        <v>665.11810000000003</v>
      </c>
      <c r="I46" s="60">
        <f t="shared" si="2"/>
        <v>0.1269368010843781</v>
      </c>
      <c r="J46" s="59">
        <v>98.212780539243198</v>
      </c>
    </row>
    <row r="47" spans="3:10" x14ac:dyDescent="0.2">
      <c r="C47" s="28" t="s">
        <v>57</v>
      </c>
    </row>
    <row r="48" spans="3:10" x14ac:dyDescent="0.2">
      <c r="C48" s="28" t="s">
        <v>27</v>
      </c>
    </row>
    <row r="49" spans="2:16" x14ac:dyDescent="0.2">
      <c r="C49" s="28" t="s">
        <v>22</v>
      </c>
    </row>
    <row r="52" spans="2:16" x14ac:dyDescent="0.2">
      <c r="B52" s="54" t="s">
        <v>54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9" t="s">
        <v>29</v>
      </c>
      <c r="D54" s="43"/>
      <c r="E54" s="44"/>
      <c r="F54" s="50">
        <v>2013</v>
      </c>
      <c r="G54" s="50">
        <v>2014</v>
      </c>
      <c r="H54" s="50">
        <v>2015</v>
      </c>
      <c r="I54" s="50">
        <v>2016</v>
      </c>
      <c r="J54" s="50">
        <v>2017</v>
      </c>
      <c r="K54" s="50">
        <v>2018</v>
      </c>
      <c r="L54" s="50">
        <v>2019</v>
      </c>
      <c r="M54" s="50">
        <v>2020</v>
      </c>
    </row>
    <row r="55" spans="2:16" x14ac:dyDescent="0.2">
      <c r="C55" s="40" t="s">
        <v>30</v>
      </c>
      <c r="D55" s="41"/>
      <c r="E55" s="42"/>
      <c r="F55" s="45">
        <v>1220764</v>
      </c>
      <c r="G55" s="45">
        <v>1277000</v>
      </c>
      <c r="H55" s="45">
        <v>1342097</v>
      </c>
      <c r="I55" s="45">
        <v>1341402</v>
      </c>
      <c r="J55" s="45">
        <v>1425481</v>
      </c>
      <c r="K55" s="45">
        <v>1491276</v>
      </c>
      <c r="L55" s="45">
        <v>1547568</v>
      </c>
      <c r="M55" s="45">
        <v>1591589</v>
      </c>
    </row>
    <row r="56" spans="2:16" x14ac:dyDescent="0.2">
      <c r="C56" s="40" t="s">
        <v>31</v>
      </c>
      <c r="D56" s="41"/>
      <c r="E56" s="42"/>
      <c r="F56" s="45">
        <v>54197</v>
      </c>
      <c r="G56" s="45">
        <v>49562</v>
      </c>
      <c r="H56" s="45">
        <v>58880</v>
      </c>
      <c r="I56" s="45">
        <v>74946</v>
      </c>
      <c r="J56" s="45">
        <v>84109</v>
      </c>
      <c r="K56" s="45">
        <v>89034</v>
      </c>
      <c r="L56" s="45">
        <v>45255</v>
      </c>
      <c r="M56" s="45">
        <v>57374</v>
      </c>
    </row>
    <row r="57" spans="2:16" x14ac:dyDescent="0.2">
      <c r="C57" s="40" t="s">
        <v>32</v>
      </c>
      <c r="D57" s="41"/>
      <c r="E57" s="42"/>
      <c r="F57" s="45">
        <v>701425</v>
      </c>
      <c r="G57" s="45">
        <v>683943</v>
      </c>
      <c r="H57" s="45">
        <v>651353</v>
      </c>
      <c r="I57" s="45">
        <v>907398</v>
      </c>
      <c r="J57" s="45">
        <v>924160</v>
      </c>
      <c r="K57" s="45">
        <v>869601</v>
      </c>
      <c r="L57" s="45">
        <v>827130</v>
      </c>
      <c r="M57" s="45">
        <v>482959</v>
      </c>
    </row>
    <row r="58" spans="2:16" x14ac:dyDescent="0.2">
      <c r="C58" s="40" t="s">
        <v>33</v>
      </c>
      <c r="D58" s="41"/>
      <c r="E58" s="42"/>
      <c r="F58" s="45">
        <v>795512</v>
      </c>
      <c r="G58" s="45">
        <v>767737</v>
      </c>
      <c r="H58" s="45">
        <v>732712</v>
      </c>
      <c r="I58" s="45">
        <v>727411</v>
      </c>
      <c r="J58" s="45">
        <v>734890</v>
      </c>
      <c r="K58" s="45">
        <v>771474</v>
      </c>
      <c r="L58" s="45">
        <v>771963</v>
      </c>
      <c r="M58" s="45">
        <v>636263</v>
      </c>
    </row>
    <row r="59" spans="2:16" x14ac:dyDescent="0.2">
      <c r="C59" s="40" t="s">
        <v>34</v>
      </c>
      <c r="D59" s="41"/>
      <c r="E59" s="42"/>
      <c r="F59" s="45">
        <v>130293</v>
      </c>
      <c r="G59" s="45">
        <v>130108</v>
      </c>
      <c r="H59" s="45">
        <v>135564</v>
      </c>
      <c r="I59" s="45">
        <v>128293</v>
      </c>
      <c r="J59" s="45">
        <v>131638</v>
      </c>
      <c r="K59" s="45">
        <v>148465</v>
      </c>
      <c r="L59" s="45">
        <v>159403</v>
      </c>
      <c r="M59" s="45">
        <v>161565</v>
      </c>
    </row>
    <row r="60" spans="2:16" x14ac:dyDescent="0.2">
      <c r="C60" s="40" t="s">
        <v>35</v>
      </c>
      <c r="D60" s="41"/>
      <c r="E60" s="42"/>
      <c r="F60" s="45">
        <v>893370</v>
      </c>
      <c r="G60" s="45">
        <v>910420</v>
      </c>
      <c r="H60" s="45">
        <v>740738</v>
      </c>
      <c r="I60" s="45">
        <v>869919</v>
      </c>
      <c r="J60" s="45">
        <v>950678</v>
      </c>
      <c r="K60" s="45">
        <v>924389</v>
      </c>
      <c r="L60" s="45">
        <v>906581</v>
      </c>
      <c r="M60" s="45">
        <v>697006</v>
      </c>
    </row>
    <row r="61" spans="2:16" x14ac:dyDescent="0.2">
      <c r="C61" s="40" t="s">
        <v>36</v>
      </c>
      <c r="D61" s="41"/>
      <c r="E61" s="42"/>
      <c r="F61" s="45">
        <v>996364</v>
      </c>
      <c r="G61" s="45">
        <v>1011585</v>
      </c>
      <c r="H61" s="45">
        <v>1049929</v>
      </c>
      <c r="I61" s="45">
        <v>1072691</v>
      </c>
      <c r="J61" s="45">
        <v>1086125</v>
      </c>
      <c r="K61" s="45">
        <v>1113520</v>
      </c>
      <c r="L61" s="45">
        <v>1143428</v>
      </c>
      <c r="M61" s="45">
        <v>1007143</v>
      </c>
    </row>
    <row r="62" spans="2:16" x14ac:dyDescent="0.2">
      <c r="C62" s="40" t="s">
        <v>37</v>
      </c>
      <c r="D62" s="41"/>
      <c r="E62" s="42"/>
      <c r="F62" s="45">
        <v>637549</v>
      </c>
      <c r="G62" s="45">
        <v>656575</v>
      </c>
      <c r="H62" s="45">
        <v>680322</v>
      </c>
      <c r="I62" s="45">
        <v>698624</v>
      </c>
      <c r="J62" s="45">
        <v>725617</v>
      </c>
      <c r="K62" s="45">
        <v>759876</v>
      </c>
      <c r="L62" s="45">
        <v>778606</v>
      </c>
      <c r="M62" s="45">
        <v>583585</v>
      </c>
    </row>
    <row r="63" spans="2:16" x14ac:dyDescent="0.2">
      <c r="C63" s="40" t="s">
        <v>38</v>
      </c>
      <c r="D63" s="41"/>
      <c r="E63" s="42"/>
      <c r="F63" s="45">
        <v>176354</v>
      </c>
      <c r="G63" s="45">
        <v>184455</v>
      </c>
      <c r="H63" s="45">
        <v>189851</v>
      </c>
      <c r="I63" s="45">
        <v>199104</v>
      </c>
      <c r="J63" s="45">
        <v>203522</v>
      </c>
      <c r="K63" s="45">
        <v>208540</v>
      </c>
      <c r="L63" s="45">
        <v>215110</v>
      </c>
      <c r="M63" s="45">
        <v>104005</v>
      </c>
    </row>
    <row r="64" spans="2:16" x14ac:dyDescent="0.2">
      <c r="C64" s="40" t="s">
        <v>39</v>
      </c>
      <c r="D64" s="41"/>
      <c r="E64" s="42"/>
      <c r="F64" s="45">
        <v>237009</v>
      </c>
      <c r="G64" s="45">
        <v>264017</v>
      </c>
      <c r="H64" s="45">
        <v>291256</v>
      </c>
      <c r="I64" s="45">
        <v>329231</v>
      </c>
      <c r="J64" s="45">
        <v>369279</v>
      </c>
      <c r="K64" s="45">
        <v>383408</v>
      </c>
      <c r="L64" s="45">
        <v>412505</v>
      </c>
      <c r="M64" s="45">
        <v>447196</v>
      </c>
    </row>
    <row r="65" spans="2:13" x14ac:dyDescent="0.2">
      <c r="C65" s="40" t="s">
        <v>40</v>
      </c>
      <c r="D65" s="41"/>
      <c r="E65" s="42"/>
      <c r="F65" s="45">
        <v>623441</v>
      </c>
      <c r="G65" s="45">
        <v>661279</v>
      </c>
      <c r="H65" s="45">
        <v>682955</v>
      </c>
      <c r="I65" s="45">
        <v>707560</v>
      </c>
      <c r="J65" s="45">
        <v>728302</v>
      </c>
      <c r="K65" s="45">
        <v>756453</v>
      </c>
      <c r="L65" s="45">
        <v>774549</v>
      </c>
      <c r="M65" s="45">
        <v>802777</v>
      </c>
    </row>
    <row r="66" spans="2:13" x14ac:dyDescent="0.2">
      <c r="C66" s="40" t="s">
        <v>41</v>
      </c>
      <c r="D66" s="41"/>
      <c r="E66" s="42"/>
      <c r="F66" s="45">
        <v>1828042</v>
      </c>
      <c r="G66" s="45">
        <v>1890632</v>
      </c>
      <c r="H66" s="45">
        <v>1964045</v>
      </c>
      <c r="I66" s="45">
        <v>2019420</v>
      </c>
      <c r="J66" s="45">
        <v>2070936</v>
      </c>
      <c r="K66" s="45">
        <v>2150963</v>
      </c>
      <c r="L66" s="45">
        <v>2221682</v>
      </c>
      <c r="M66" s="45">
        <v>2131847</v>
      </c>
    </row>
    <row r="67" spans="2:13" x14ac:dyDescent="0.2">
      <c r="C67" s="48" t="s">
        <v>42</v>
      </c>
      <c r="D67" s="46"/>
      <c r="E67" s="47"/>
      <c r="F67" s="52">
        <v>8294320</v>
      </c>
      <c r="G67" s="52">
        <v>8487313</v>
      </c>
      <c r="H67" s="52">
        <v>8519702</v>
      </c>
      <c r="I67" s="52">
        <v>9075999</v>
      </c>
      <c r="J67" s="52">
        <v>9434737</v>
      </c>
      <c r="K67" s="52">
        <v>9666999</v>
      </c>
      <c r="L67" s="52">
        <v>9803780</v>
      </c>
      <c r="M67" s="52">
        <v>8703309</v>
      </c>
    </row>
    <row r="70" spans="2:13" x14ac:dyDescent="0.2">
      <c r="C70" s="28"/>
      <c r="D70" s="28"/>
      <c r="E70" s="28"/>
    </row>
    <row r="71" spans="2:13" ht="15" x14ac:dyDescent="0.25">
      <c r="B71" s="54" t="s">
        <v>55</v>
      </c>
      <c r="C71" s="38"/>
      <c r="D71" s="38"/>
      <c r="E71" s="38"/>
      <c r="F71" s="29"/>
      <c r="G71" s="33"/>
      <c r="H71" s="29"/>
      <c r="I71" s="29"/>
      <c r="J71" s="29"/>
      <c r="K71" s="29"/>
      <c r="L71" s="29"/>
      <c r="M71" s="29"/>
    </row>
    <row r="73" spans="2:13" x14ac:dyDescent="0.2">
      <c r="C73" s="49" t="s">
        <v>29</v>
      </c>
      <c r="D73" s="43"/>
      <c r="E73" s="44"/>
      <c r="F73" s="50">
        <v>2013</v>
      </c>
      <c r="G73" s="50">
        <v>2014</v>
      </c>
      <c r="H73" s="50">
        <v>2015</v>
      </c>
      <c r="I73" s="50">
        <v>2016</v>
      </c>
      <c r="J73" s="50">
        <v>2017</v>
      </c>
      <c r="K73" s="50">
        <v>2018</v>
      </c>
      <c r="L73" s="50">
        <v>2019</v>
      </c>
      <c r="M73" s="50">
        <v>2020</v>
      </c>
    </row>
    <row r="74" spans="2:13" x14ac:dyDescent="0.2">
      <c r="C74" s="40" t="s">
        <v>30</v>
      </c>
      <c r="D74" s="41"/>
      <c r="E74" s="42"/>
      <c r="F74" s="51">
        <v>14.718072126467268</v>
      </c>
      <c r="G74" s="51">
        <v>15.045986874762365</v>
      </c>
      <c r="H74" s="51">
        <v>15.752863186998795</v>
      </c>
      <c r="I74" s="51">
        <v>14.779662271888746</v>
      </c>
      <c r="J74" s="51">
        <v>15.108857830377254</v>
      </c>
      <c r="K74" s="51">
        <v>15.426462752297793</v>
      </c>
      <c r="L74" s="51">
        <v>15.785421541487061</v>
      </c>
      <c r="M74" s="51">
        <v>18.287171005878339</v>
      </c>
    </row>
    <row r="75" spans="2:13" x14ac:dyDescent="0.2">
      <c r="C75" s="40" t="s">
        <v>31</v>
      </c>
      <c r="D75" s="41"/>
      <c r="E75" s="42"/>
      <c r="F75" s="51">
        <v>0.6534230654230847</v>
      </c>
      <c r="G75" s="51">
        <v>0.58395395574547559</v>
      </c>
      <c r="H75" s="51">
        <v>0.69110398462293632</v>
      </c>
      <c r="I75" s="51">
        <v>0.82576033778760882</v>
      </c>
      <c r="J75" s="51">
        <v>0.89148218969961746</v>
      </c>
      <c r="K75" s="51">
        <v>0.92100971563150047</v>
      </c>
      <c r="L75" s="51">
        <v>0.46160766561469146</v>
      </c>
      <c r="M75" s="51">
        <v>0.65922053324775665</v>
      </c>
    </row>
    <row r="76" spans="2:13" x14ac:dyDescent="0.2">
      <c r="C76" s="40" t="s">
        <v>32</v>
      </c>
      <c r="D76" s="41"/>
      <c r="E76" s="42"/>
      <c r="F76" s="51">
        <v>8.4566908438545898</v>
      </c>
      <c r="G76" s="51">
        <v>8.0584161324084551</v>
      </c>
      <c r="H76" s="51">
        <v>7.6452556673930614</v>
      </c>
      <c r="I76" s="51">
        <v>9.9977754514957518</v>
      </c>
      <c r="J76" s="51">
        <v>9.7952915910639593</v>
      </c>
      <c r="K76" s="51">
        <v>8.9955631525357553</v>
      </c>
      <c r="L76" s="51">
        <v>8.4368478280826373</v>
      </c>
      <c r="M76" s="51">
        <v>5.5491422859971991</v>
      </c>
    </row>
    <row r="77" spans="2:13" x14ac:dyDescent="0.2">
      <c r="C77" s="40" t="s">
        <v>33</v>
      </c>
      <c r="D77" s="41"/>
      <c r="E77" s="42"/>
      <c r="F77" s="51">
        <v>9.5910454383240591</v>
      </c>
      <c r="G77" s="51">
        <v>9.0457015076503016</v>
      </c>
      <c r="H77" s="51">
        <v>8.6002069086453972</v>
      </c>
      <c r="I77" s="51">
        <v>8.0146659337445936</v>
      </c>
      <c r="J77" s="51">
        <v>7.7891943357827564</v>
      </c>
      <c r="K77" s="51">
        <v>7.9804911534593099</v>
      </c>
      <c r="L77" s="51">
        <v>7.8741363025282087</v>
      </c>
      <c r="M77" s="51">
        <v>7.3105872720364173</v>
      </c>
    </row>
    <row r="78" spans="2:13" x14ac:dyDescent="0.2">
      <c r="C78" s="40" t="s">
        <v>34</v>
      </c>
      <c r="D78" s="41"/>
      <c r="E78" s="42"/>
      <c r="F78" s="51">
        <v>1.5708701858621321</v>
      </c>
      <c r="G78" s="51">
        <v>1.5329704465948175</v>
      </c>
      <c r="H78" s="51">
        <v>1.5911824145961915</v>
      </c>
      <c r="I78" s="51">
        <v>1.4135413633254035</v>
      </c>
      <c r="J78" s="51">
        <v>1.3952482194257243</v>
      </c>
      <c r="K78" s="51">
        <v>1.5357920281154471</v>
      </c>
      <c r="L78" s="51">
        <v>1.6259340784880936</v>
      </c>
      <c r="M78" s="51">
        <v>1.8563629074872559</v>
      </c>
    </row>
    <row r="79" spans="2:13" x14ac:dyDescent="0.2">
      <c r="C79" s="40" t="s">
        <v>35</v>
      </c>
      <c r="D79" s="41"/>
      <c r="E79" s="42"/>
      <c r="F79" s="51">
        <v>10.770864881027016</v>
      </c>
      <c r="G79" s="51">
        <v>10.726834276054154</v>
      </c>
      <c r="H79" s="51">
        <v>8.6944120815493307</v>
      </c>
      <c r="I79" s="51">
        <v>9.5848291741768588</v>
      </c>
      <c r="J79" s="51">
        <v>10.076359309220809</v>
      </c>
      <c r="K79" s="51">
        <v>9.5623160817540178</v>
      </c>
      <c r="L79" s="51">
        <v>9.2472597304305069</v>
      </c>
      <c r="M79" s="51">
        <v>8.0085172202894324</v>
      </c>
    </row>
    <row r="80" spans="2:13" x14ac:dyDescent="0.2">
      <c r="C80" s="40" t="s">
        <v>36</v>
      </c>
      <c r="D80" s="41"/>
      <c r="E80" s="42"/>
      <c r="F80" s="51">
        <v>12.012606217266757</v>
      </c>
      <c r="G80" s="51">
        <v>11.918789845502339</v>
      </c>
      <c r="H80" s="51">
        <v>12.323541363301205</v>
      </c>
      <c r="I80" s="51">
        <v>11.818985436203771</v>
      </c>
      <c r="J80" s="51">
        <v>11.511979613210203</v>
      </c>
      <c r="K80" s="51">
        <v>11.518776406204243</v>
      </c>
      <c r="L80" s="51">
        <v>11.663134015655185</v>
      </c>
      <c r="M80" s="51">
        <v>11.571954988614101</v>
      </c>
    </row>
    <row r="81" spans="3:13" x14ac:dyDescent="0.2">
      <c r="C81" s="40" t="s">
        <v>37</v>
      </c>
      <c r="D81" s="41"/>
      <c r="E81" s="42"/>
      <c r="F81" s="51">
        <v>7.6865734623212028</v>
      </c>
      <c r="G81" s="51">
        <v>7.7359583651504309</v>
      </c>
      <c r="H81" s="51">
        <v>7.9852792973275353</v>
      </c>
      <c r="I81" s="51">
        <v>7.6974887282380706</v>
      </c>
      <c r="J81" s="51">
        <v>7.690908607203359</v>
      </c>
      <c r="K81" s="51">
        <v>7.8605159677786247</v>
      </c>
      <c r="L81" s="51">
        <v>7.9418958809765208</v>
      </c>
      <c r="M81" s="51">
        <v>6.705323228211248</v>
      </c>
    </row>
    <row r="82" spans="3:13" x14ac:dyDescent="0.2">
      <c r="C82" s="40" t="s">
        <v>38</v>
      </c>
      <c r="D82" s="41"/>
      <c r="E82" s="42"/>
      <c r="F82" s="51">
        <v>2.1262020274115301</v>
      </c>
      <c r="G82" s="51">
        <v>2.1733026695256794</v>
      </c>
      <c r="H82" s="51">
        <v>2.2283760629186329</v>
      </c>
      <c r="I82" s="51">
        <v>2.1937419781557934</v>
      </c>
      <c r="J82" s="51">
        <v>2.1571560500308595</v>
      </c>
      <c r="K82" s="51">
        <v>2.1572361805354485</v>
      </c>
      <c r="L82" s="51">
        <v>2.194153683579191</v>
      </c>
      <c r="M82" s="51">
        <v>1.1950052560468667</v>
      </c>
    </row>
    <row r="83" spans="3:13" x14ac:dyDescent="0.2">
      <c r="C83" s="40" t="s">
        <v>39</v>
      </c>
      <c r="D83" s="41"/>
      <c r="E83" s="42"/>
      <c r="F83" s="51">
        <v>2.8574856046065258</v>
      </c>
      <c r="G83" s="51">
        <v>3.1107253850541388</v>
      </c>
      <c r="H83" s="51">
        <v>3.4186172239357666</v>
      </c>
      <c r="I83" s="51">
        <v>3.6274904834167563</v>
      </c>
      <c r="J83" s="51">
        <v>3.9140359715379458</v>
      </c>
      <c r="K83" s="51">
        <v>3.9661533015571839</v>
      </c>
      <c r="L83" s="51">
        <v>4.2076117579137842</v>
      </c>
      <c r="M83" s="51">
        <v>5.1382296089912467</v>
      </c>
    </row>
    <row r="84" spans="3:13" x14ac:dyDescent="0.2">
      <c r="C84" s="40" t="s">
        <v>40</v>
      </c>
      <c r="D84" s="41"/>
      <c r="E84" s="42"/>
      <c r="F84" s="51">
        <v>7.5164811581901834</v>
      </c>
      <c r="G84" s="51">
        <v>7.791382266684403</v>
      </c>
      <c r="H84" s="51">
        <v>8.0161841341399036</v>
      </c>
      <c r="I84" s="51">
        <v>7.795946209337397</v>
      </c>
      <c r="J84" s="51">
        <v>7.719367270121043</v>
      </c>
      <c r="K84" s="51">
        <v>7.8251068402924213</v>
      </c>
      <c r="L84" s="51">
        <v>7.9005138834204764</v>
      </c>
      <c r="M84" s="51">
        <v>9.2238136092835497</v>
      </c>
    </row>
    <row r="85" spans="3:13" x14ac:dyDescent="0.2">
      <c r="C85" s="40" t="s">
        <v>41</v>
      </c>
      <c r="D85" s="41"/>
      <c r="E85" s="42"/>
      <c r="F85" s="51">
        <v>22.039684989245654</v>
      </c>
      <c r="G85" s="51">
        <v>22.275978274867441</v>
      </c>
      <c r="H85" s="51">
        <v>23.052977674571245</v>
      </c>
      <c r="I85" s="51">
        <v>22.250112632229246</v>
      </c>
      <c r="J85" s="51">
        <v>21.950119012326468</v>
      </c>
      <c r="K85" s="51">
        <v>22.250576419838257</v>
      </c>
      <c r="L85" s="51">
        <v>22.661483631823643</v>
      </c>
      <c r="M85" s="51">
        <v>24.494672083916587</v>
      </c>
    </row>
    <row r="86" spans="3:13" x14ac:dyDescent="0.2">
      <c r="C86" s="48" t="s">
        <v>42</v>
      </c>
      <c r="D86" s="46"/>
      <c r="E86" s="47"/>
      <c r="F86" s="53">
        <f>SUM(F74:F85)</f>
        <v>100</v>
      </c>
      <c r="G86" s="53">
        <f t="shared" ref="G86:M86" si="3">SUM(G74:G85)</f>
        <v>100</v>
      </c>
      <c r="H86" s="53">
        <f t="shared" si="3"/>
        <v>100</v>
      </c>
      <c r="I86" s="53">
        <f t="shared" si="3"/>
        <v>100</v>
      </c>
      <c r="J86" s="53">
        <f t="shared" si="3"/>
        <v>99.999999999999986</v>
      </c>
      <c r="K86" s="53">
        <f t="shared" si="3"/>
        <v>100</v>
      </c>
      <c r="L86" s="53">
        <f t="shared" si="3"/>
        <v>99.999999999999986</v>
      </c>
      <c r="M86" s="53">
        <f t="shared" si="3"/>
        <v>100.00000000000001</v>
      </c>
    </row>
  </sheetData>
  <mergeCells count="1">
    <mergeCell ref="B2:P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86"/>
  <sheetViews>
    <sheetView topLeftCell="A31" zoomScale="85" zoomScaleNormal="85" workbookViewId="0">
      <selection activeCell="N36" sqref="N36"/>
    </sheetView>
  </sheetViews>
  <sheetFormatPr baseColWidth="10" defaultColWidth="0" defaultRowHeight="12" x14ac:dyDescent="0.2"/>
  <cols>
    <col min="1" max="1" width="11.7109375" style="25" customWidth="1"/>
    <col min="2" max="6" width="11.28515625" style="25" customWidth="1"/>
    <col min="7" max="7" width="14.140625" style="25" customWidth="1"/>
    <col min="8" max="8" width="11.5703125" style="25" bestFit="1" customWidth="1"/>
    <col min="9" max="9" width="14.140625" style="25" customWidth="1"/>
    <col min="10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86" t="s">
        <v>51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3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19</v>
      </c>
      <c r="J8" s="28" t="s">
        <v>52</v>
      </c>
    </row>
    <row r="9" spans="2:16" x14ac:dyDescent="0.2">
      <c r="G9" s="28"/>
    </row>
    <row r="10" spans="2:16" x14ac:dyDescent="0.2">
      <c r="C10" s="37" t="s">
        <v>11</v>
      </c>
      <c r="D10" s="37" t="s">
        <v>12</v>
      </c>
      <c r="E10" s="37" t="s">
        <v>17</v>
      </c>
      <c r="F10" s="37" t="s">
        <v>18</v>
      </c>
      <c r="G10" s="37" t="s">
        <v>23</v>
      </c>
      <c r="H10" s="37" t="s">
        <v>24</v>
      </c>
      <c r="I10" s="37" t="s">
        <v>25</v>
      </c>
      <c r="J10" s="37" t="s">
        <v>20</v>
      </c>
    </row>
    <row r="11" spans="2:16" x14ac:dyDescent="0.2">
      <c r="C11" s="35">
        <v>2013</v>
      </c>
      <c r="D11" s="35" t="s">
        <v>13</v>
      </c>
      <c r="E11" s="32">
        <v>41363</v>
      </c>
      <c r="F11" s="39">
        <v>100</v>
      </c>
      <c r="G11" s="36"/>
      <c r="H11" s="36"/>
      <c r="I11" s="36"/>
      <c r="J11" s="39">
        <v>42.247569349999999</v>
      </c>
    </row>
    <row r="12" spans="2:16" x14ac:dyDescent="0.2">
      <c r="C12" s="35">
        <v>2013</v>
      </c>
      <c r="D12" s="35" t="s">
        <v>14</v>
      </c>
      <c r="E12" s="32">
        <v>41453</v>
      </c>
      <c r="F12" s="39">
        <v>112.8</v>
      </c>
      <c r="G12" s="35"/>
      <c r="H12" s="35"/>
      <c r="I12" s="35"/>
      <c r="J12" s="39">
        <v>36.835827139999999</v>
      </c>
    </row>
    <row r="13" spans="2:16" x14ac:dyDescent="0.2">
      <c r="C13" s="35">
        <v>2013</v>
      </c>
      <c r="D13" s="35" t="s">
        <v>15</v>
      </c>
      <c r="E13" s="32">
        <v>41543</v>
      </c>
      <c r="F13" s="39">
        <v>113.2</v>
      </c>
      <c r="G13" s="35"/>
      <c r="H13" s="35"/>
      <c r="I13" s="35"/>
      <c r="J13" s="39">
        <v>37.733637999999999</v>
      </c>
    </row>
    <row r="14" spans="2:16" x14ac:dyDescent="0.2">
      <c r="C14" s="35">
        <v>2013</v>
      </c>
      <c r="D14" s="35" t="s">
        <v>16</v>
      </c>
      <c r="E14" s="32">
        <v>41633</v>
      </c>
      <c r="F14" s="39">
        <v>123.6</v>
      </c>
      <c r="G14" s="35"/>
      <c r="H14" s="39">
        <f>+SUM(F11:F14)</f>
        <v>449.6</v>
      </c>
      <c r="I14" s="35"/>
      <c r="J14" s="39">
        <v>43.28284275</v>
      </c>
    </row>
    <row r="15" spans="2:16" x14ac:dyDescent="0.2">
      <c r="C15" s="35">
        <v>2014</v>
      </c>
      <c r="D15" s="35" t="s">
        <v>13</v>
      </c>
      <c r="E15" s="32">
        <v>41723</v>
      </c>
      <c r="F15" s="39">
        <v>108.3</v>
      </c>
      <c r="G15" s="56">
        <f>+F15/F11-1</f>
        <v>8.2999999999999963E-2</v>
      </c>
      <c r="H15" s="39">
        <f t="shared" ref="H15:H46" si="0">+SUM(F12:F15)</f>
        <v>457.90000000000003</v>
      </c>
      <c r="I15" s="35"/>
      <c r="J15" s="39">
        <v>42.316619500000002</v>
      </c>
    </row>
    <row r="16" spans="2:16" x14ac:dyDescent="0.2">
      <c r="C16" s="35">
        <v>2014</v>
      </c>
      <c r="D16" s="35" t="s">
        <v>14</v>
      </c>
      <c r="E16" s="32">
        <v>41813</v>
      </c>
      <c r="F16" s="39">
        <v>118.5</v>
      </c>
      <c r="G16" s="56">
        <f t="shared" ref="G16:G46" si="1">+F16/F12-1</f>
        <v>5.0531914893616969E-2</v>
      </c>
      <c r="H16" s="39">
        <f t="shared" si="0"/>
        <v>463.6</v>
      </c>
      <c r="I16" s="35"/>
      <c r="J16" s="39">
        <v>36.415664249999999</v>
      </c>
    </row>
    <row r="17" spans="3:10" x14ac:dyDescent="0.2">
      <c r="C17" s="35">
        <v>2014</v>
      </c>
      <c r="D17" s="35" t="s">
        <v>15</v>
      </c>
      <c r="E17" s="32">
        <v>41903</v>
      </c>
      <c r="F17" s="39">
        <v>121.7</v>
      </c>
      <c r="G17" s="56">
        <f t="shared" si="1"/>
        <v>7.508833922261493E-2</v>
      </c>
      <c r="H17" s="39">
        <f t="shared" si="0"/>
        <v>472.09999999999997</v>
      </c>
      <c r="I17" s="35"/>
      <c r="J17" s="39">
        <v>37.733797750000001</v>
      </c>
    </row>
    <row r="18" spans="3:10" x14ac:dyDescent="0.2">
      <c r="C18" s="35">
        <v>2014</v>
      </c>
      <c r="D18" s="35" t="s">
        <v>16</v>
      </c>
      <c r="E18" s="32">
        <v>41993</v>
      </c>
      <c r="F18" s="39">
        <v>125.4</v>
      </c>
      <c r="G18" s="56">
        <f t="shared" si="1"/>
        <v>1.4563106796116498E-2</v>
      </c>
      <c r="H18" s="39">
        <f t="shared" si="0"/>
        <v>473.9</v>
      </c>
      <c r="I18" s="57">
        <f>+H18/H14-1</f>
        <v>5.4048042704626154E-2</v>
      </c>
      <c r="J18" s="58">
        <v>42.353570750000003</v>
      </c>
    </row>
    <row r="19" spans="3:10" x14ac:dyDescent="0.2">
      <c r="C19" s="35">
        <v>2015</v>
      </c>
      <c r="D19" s="35" t="s">
        <v>13</v>
      </c>
      <c r="E19" s="32">
        <v>42083</v>
      </c>
      <c r="F19" s="39">
        <v>126.5</v>
      </c>
      <c r="G19" s="56">
        <f t="shared" si="1"/>
        <v>0.16805170821791315</v>
      </c>
      <c r="H19" s="39">
        <f t="shared" si="0"/>
        <v>492.1</v>
      </c>
      <c r="I19" s="57">
        <f t="shared" ref="I19:I46" si="2">+H19/H15-1</f>
        <v>7.4688796680497882E-2</v>
      </c>
      <c r="J19" s="58">
        <v>34.073338749999998</v>
      </c>
    </row>
    <row r="20" spans="3:10" x14ac:dyDescent="0.2">
      <c r="C20" s="35">
        <v>2015</v>
      </c>
      <c r="D20" s="35" t="s">
        <v>14</v>
      </c>
      <c r="E20" s="32">
        <v>42173</v>
      </c>
      <c r="F20" s="39">
        <v>133.6</v>
      </c>
      <c r="G20" s="56">
        <f t="shared" si="1"/>
        <v>0.12742616033755261</v>
      </c>
      <c r="H20" s="39">
        <f t="shared" si="0"/>
        <v>507.20000000000005</v>
      </c>
      <c r="I20" s="57">
        <f t="shared" si="2"/>
        <v>9.4046591889560105E-2</v>
      </c>
      <c r="J20" s="58">
        <v>24.240186749999999</v>
      </c>
    </row>
    <row r="21" spans="3:10" x14ac:dyDescent="0.2">
      <c r="C21" s="35">
        <v>2015</v>
      </c>
      <c r="D21" s="35" t="s">
        <v>15</v>
      </c>
      <c r="E21" s="32">
        <v>42263</v>
      </c>
      <c r="F21" s="39">
        <v>128</v>
      </c>
      <c r="G21" s="56">
        <f t="shared" si="1"/>
        <v>5.1766639276910498E-2</v>
      </c>
      <c r="H21" s="39">
        <f t="shared" si="0"/>
        <v>513.5</v>
      </c>
      <c r="I21" s="57">
        <f t="shared" si="2"/>
        <v>8.76932853209067E-2</v>
      </c>
      <c r="J21" s="58">
        <v>38.432221749999997</v>
      </c>
    </row>
    <row r="22" spans="3:10" x14ac:dyDescent="0.2">
      <c r="C22" s="35">
        <v>2015</v>
      </c>
      <c r="D22" s="35" t="s">
        <v>16</v>
      </c>
      <c r="E22" s="32">
        <v>42353</v>
      </c>
      <c r="F22" s="39">
        <v>124.9</v>
      </c>
      <c r="G22" s="56">
        <f t="shared" si="1"/>
        <v>-3.9872408293460948E-3</v>
      </c>
      <c r="H22" s="39">
        <f t="shared" si="0"/>
        <v>513</v>
      </c>
      <c r="I22" s="57">
        <f t="shared" si="2"/>
        <v>8.2506857986917037E-2</v>
      </c>
      <c r="J22" s="58">
        <v>34.726190500000001</v>
      </c>
    </row>
    <row r="23" spans="3:10" x14ac:dyDescent="0.2">
      <c r="C23" s="35">
        <v>2016</v>
      </c>
      <c r="D23" s="35" t="s">
        <v>13</v>
      </c>
      <c r="E23" s="32">
        <v>42443</v>
      </c>
      <c r="F23" s="39">
        <v>124.8</v>
      </c>
      <c r="G23" s="56">
        <f t="shared" si="1"/>
        <v>-1.3438735177865646E-2</v>
      </c>
      <c r="H23" s="39">
        <f t="shared" si="0"/>
        <v>511.3</v>
      </c>
      <c r="I23" s="57">
        <f t="shared" si="2"/>
        <v>3.9016460069091652E-2</v>
      </c>
      <c r="J23" s="58">
        <v>40.747225</v>
      </c>
    </row>
    <row r="24" spans="3:10" x14ac:dyDescent="0.2">
      <c r="C24" s="35">
        <v>2016</v>
      </c>
      <c r="D24" s="35" t="s">
        <v>14</v>
      </c>
      <c r="E24" s="32">
        <v>42533</v>
      </c>
      <c r="F24" s="39">
        <v>131.6</v>
      </c>
      <c r="G24" s="56">
        <f t="shared" si="1"/>
        <v>-1.4970059880239472E-2</v>
      </c>
      <c r="H24" s="39">
        <f t="shared" si="0"/>
        <v>509.29999999999995</v>
      </c>
      <c r="I24" s="57">
        <f t="shared" si="2"/>
        <v>4.1403785488958178E-3</v>
      </c>
      <c r="J24" s="58">
        <v>37.304032999999997</v>
      </c>
    </row>
    <row r="25" spans="3:10" x14ac:dyDescent="0.2">
      <c r="C25" s="35">
        <v>2016</v>
      </c>
      <c r="D25" s="35" t="s">
        <v>15</v>
      </c>
      <c r="E25" s="32">
        <v>42623</v>
      </c>
      <c r="F25" s="39">
        <v>125</v>
      </c>
      <c r="G25" s="56">
        <f t="shared" si="1"/>
        <v>-2.34375E-2</v>
      </c>
      <c r="H25" s="39">
        <f t="shared" si="0"/>
        <v>506.29999999999995</v>
      </c>
      <c r="I25" s="57">
        <f t="shared" si="2"/>
        <v>-1.4021421616358443E-2</v>
      </c>
      <c r="J25" s="58">
        <v>36.147489999999998</v>
      </c>
    </row>
    <row r="26" spans="3:10" x14ac:dyDescent="0.2">
      <c r="C26" s="35">
        <v>2016</v>
      </c>
      <c r="D26" s="35" t="s">
        <v>16</v>
      </c>
      <c r="E26" s="32">
        <v>42713</v>
      </c>
      <c r="F26" s="39">
        <v>124.5</v>
      </c>
      <c r="G26" s="56">
        <f t="shared" si="1"/>
        <v>-3.2025620496397567E-3</v>
      </c>
      <c r="H26" s="39">
        <f t="shared" si="0"/>
        <v>505.9</v>
      </c>
      <c r="I26" s="57">
        <f t="shared" si="2"/>
        <v>-1.3840155945419097E-2</v>
      </c>
      <c r="J26" s="58">
        <v>39.046810000000001</v>
      </c>
    </row>
    <row r="27" spans="3:10" x14ac:dyDescent="0.2">
      <c r="C27" s="35">
        <v>2017</v>
      </c>
      <c r="D27" s="35" t="s">
        <v>13</v>
      </c>
      <c r="E27" s="32">
        <v>42803</v>
      </c>
      <c r="F27" s="39">
        <v>124.4</v>
      </c>
      <c r="G27" s="56">
        <f t="shared" si="1"/>
        <v>-3.2051282051280827E-3</v>
      </c>
      <c r="H27" s="39">
        <f t="shared" si="0"/>
        <v>505.5</v>
      </c>
      <c r="I27" s="57">
        <f t="shared" si="2"/>
        <v>-1.1343633874437709E-2</v>
      </c>
      <c r="J27" s="58">
        <v>13.697352</v>
      </c>
    </row>
    <row r="28" spans="3:10" x14ac:dyDescent="0.2">
      <c r="C28" s="35">
        <v>2017</v>
      </c>
      <c r="D28" s="35" t="s">
        <v>14</v>
      </c>
      <c r="E28" s="32">
        <v>42893</v>
      </c>
      <c r="F28" s="39">
        <v>135.6</v>
      </c>
      <c r="G28" s="56">
        <f t="shared" si="1"/>
        <v>3.039513677811545E-2</v>
      </c>
      <c r="H28" s="39">
        <f t="shared" si="0"/>
        <v>509.5</v>
      </c>
      <c r="I28" s="57">
        <f t="shared" si="2"/>
        <v>3.9269585705881127E-4</v>
      </c>
      <c r="J28" s="58">
        <v>12.073302999999999</v>
      </c>
    </row>
    <row r="29" spans="3:10" x14ac:dyDescent="0.2">
      <c r="C29" s="35">
        <v>2017</v>
      </c>
      <c r="D29" s="35" t="s">
        <v>15</v>
      </c>
      <c r="E29" s="32">
        <v>42983</v>
      </c>
      <c r="F29" s="39">
        <v>124.2</v>
      </c>
      <c r="G29" s="56">
        <f t="shared" si="1"/>
        <v>-6.3999999999999613E-3</v>
      </c>
      <c r="H29" s="39">
        <f t="shared" si="0"/>
        <v>508.7</v>
      </c>
      <c r="I29" s="57">
        <f t="shared" si="2"/>
        <v>4.7402725656726652E-3</v>
      </c>
      <c r="J29" s="58">
        <v>12.659753</v>
      </c>
    </row>
    <row r="30" spans="3:10" x14ac:dyDescent="0.2">
      <c r="C30" s="35">
        <v>2017</v>
      </c>
      <c r="D30" s="35" t="s">
        <v>16</v>
      </c>
      <c r="E30" s="32">
        <v>43073</v>
      </c>
      <c r="F30" s="39">
        <v>127.8</v>
      </c>
      <c r="G30" s="56">
        <f t="shared" si="1"/>
        <v>2.6506024096385472E-2</v>
      </c>
      <c r="H30" s="39">
        <f t="shared" si="0"/>
        <v>512</v>
      </c>
      <c r="I30" s="57">
        <f t="shared" si="2"/>
        <v>1.205771891678209E-2</v>
      </c>
      <c r="J30" s="58">
        <v>13.20374</v>
      </c>
    </row>
    <row r="31" spans="3:10" x14ac:dyDescent="0.2">
      <c r="C31" s="35">
        <v>2018</v>
      </c>
      <c r="D31" s="35" t="s">
        <v>13</v>
      </c>
      <c r="E31" s="32">
        <v>43189</v>
      </c>
      <c r="F31" s="39">
        <v>125.4</v>
      </c>
      <c r="G31" s="56">
        <f t="shared" si="1"/>
        <v>8.0385852090032461E-3</v>
      </c>
      <c r="H31" s="39">
        <f t="shared" si="0"/>
        <v>513</v>
      </c>
      <c r="I31" s="57">
        <f t="shared" si="2"/>
        <v>1.4836795252225476E-2</v>
      </c>
      <c r="J31" s="58">
        <v>14.3225182675</v>
      </c>
    </row>
    <row r="32" spans="3:10" x14ac:dyDescent="0.2">
      <c r="C32" s="35">
        <v>2018</v>
      </c>
      <c r="D32" s="35" t="s">
        <v>14</v>
      </c>
      <c r="E32" s="32">
        <v>43279</v>
      </c>
      <c r="F32" s="39">
        <v>149.69999999999999</v>
      </c>
      <c r="G32" s="56">
        <f t="shared" si="1"/>
        <v>0.10398230088495564</v>
      </c>
      <c r="H32" s="39">
        <f t="shared" si="0"/>
        <v>527.09999999999991</v>
      </c>
      <c r="I32" s="57">
        <f t="shared" si="2"/>
        <v>3.454367026496552E-2</v>
      </c>
      <c r="J32" s="58">
        <v>11.617401174999999</v>
      </c>
    </row>
    <row r="33" spans="3:10" x14ac:dyDescent="0.2">
      <c r="C33" s="35">
        <v>2018</v>
      </c>
      <c r="D33" s="35" t="s">
        <v>15</v>
      </c>
      <c r="E33" s="32">
        <v>43369</v>
      </c>
      <c r="F33" s="39">
        <v>137.6</v>
      </c>
      <c r="G33" s="56">
        <f t="shared" si="1"/>
        <v>0.10789049919484706</v>
      </c>
      <c r="H33" s="39">
        <f t="shared" si="0"/>
        <v>540.5</v>
      </c>
      <c r="I33" s="57">
        <f t="shared" si="2"/>
        <v>6.2512286219776003E-2</v>
      </c>
      <c r="J33" s="58">
        <v>13.6350274625</v>
      </c>
    </row>
    <row r="34" spans="3:10" x14ac:dyDescent="0.2">
      <c r="C34" s="35">
        <v>2018</v>
      </c>
      <c r="D34" s="35" t="s">
        <v>16</v>
      </c>
      <c r="E34" s="32">
        <v>43459</v>
      </c>
      <c r="F34" s="39">
        <v>140.30000000000001</v>
      </c>
      <c r="G34" s="56">
        <f t="shared" si="1"/>
        <v>9.7809076682316309E-2</v>
      </c>
      <c r="H34" s="39">
        <f t="shared" si="0"/>
        <v>553</v>
      </c>
      <c r="I34" s="57">
        <f t="shared" si="2"/>
        <v>8.0078125E-2</v>
      </c>
      <c r="J34" s="58">
        <v>14.2068238775</v>
      </c>
    </row>
    <row r="35" spans="3:10" x14ac:dyDescent="0.2">
      <c r="C35" s="35">
        <v>2019</v>
      </c>
      <c r="D35" s="35" t="s">
        <v>13</v>
      </c>
      <c r="E35" s="32">
        <v>43549</v>
      </c>
      <c r="F35" s="39">
        <v>134.30000000000001</v>
      </c>
      <c r="G35" s="56">
        <f t="shared" si="1"/>
        <v>7.0972886762360465E-2</v>
      </c>
      <c r="H35" s="39">
        <f t="shared" si="0"/>
        <v>561.9</v>
      </c>
      <c r="I35" s="57">
        <f t="shared" si="2"/>
        <v>9.5321637426900585E-2</v>
      </c>
      <c r="J35" s="58">
        <v>11.55114017</v>
      </c>
    </row>
    <row r="36" spans="3:10" x14ac:dyDescent="0.2">
      <c r="C36" s="35">
        <v>2019</v>
      </c>
      <c r="D36" s="35" t="s">
        <v>14</v>
      </c>
      <c r="E36" s="32">
        <v>43639</v>
      </c>
      <c r="F36" s="39">
        <v>197.7</v>
      </c>
      <c r="G36" s="56">
        <f t="shared" si="1"/>
        <v>0.32064128256513036</v>
      </c>
      <c r="H36" s="39">
        <f t="shared" si="0"/>
        <v>609.9</v>
      </c>
      <c r="I36" s="57">
        <f t="shared" si="2"/>
        <v>0.15708594194649983</v>
      </c>
      <c r="J36" s="58">
        <v>11.9704972125</v>
      </c>
    </row>
    <row r="37" spans="3:10" x14ac:dyDescent="0.2">
      <c r="C37" s="35">
        <v>2019</v>
      </c>
      <c r="D37" s="35" t="s">
        <v>15</v>
      </c>
      <c r="E37" s="32">
        <v>43729</v>
      </c>
      <c r="F37" s="39">
        <v>169.2</v>
      </c>
      <c r="G37" s="56">
        <f t="shared" si="1"/>
        <v>0.22965116279069764</v>
      </c>
      <c r="H37" s="39">
        <f t="shared" si="0"/>
        <v>641.5</v>
      </c>
      <c r="I37" s="57">
        <f t="shared" si="2"/>
        <v>0.18686401480111003</v>
      </c>
      <c r="J37" s="58">
        <v>12.4826874075</v>
      </c>
    </row>
    <row r="38" spans="3:10" x14ac:dyDescent="0.2">
      <c r="C38" s="35">
        <v>2019</v>
      </c>
      <c r="D38" s="35" t="s">
        <v>16</v>
      </c>
      <c r="E38" s="32">
        <v>43819</v>
      </c>
      <c r="F38" s="39">
        <v>177.5</v>
      </c>
      <c r="G38" s="56">
        <f t="shared" si="1"/>
        <v>0.26514611546685662</v>
      </c>
      <c r="H38" s="39">
        <f t="shared" si="0"/>
        <v>678.7</v>
      </c>
      <c r="I38" s="57">
        <f t="shared" si="2"/>
        <v>0.22730560578661851</v>
      </c>
      <c r="J38" s="58">
        <v>13.1505413975</v>
      </c>
    </row>
    <row r="39" spans="3:10" x14ac:dyDescent="0.2">
      <c r="C39" s="35">
        <v>2020</v>
      </c>
      <c r="D39" s="35" t="s">
        <v>13</v>
      </c>
      <c r="E39" s="32">
        <v>43909</v>
      </c>
      <c r="F39" s="39">
        <v>157.19999999999999</v>
      </c>
      <c r="G39" s="56">
        <f t="shared" si="1"/>
        <v>0.17051377513030519</v>
      </c>
      <c r="H39" s="39">
        <f t="shared" si="0"/>
        <v>701.59999999999991</v>
      </c>
      <c r="I39" s="57">
        <f t="shared" si="2"/>
        <v>0.2486207510233136</v>
      </c>
      <c r="J39" s="58">
        <v>12.896662299999999</v>
      </c>
    </row>
    <row r="40" spans="3:10" x14ac:dyDescent="0.2">
      <c r="C40" s="35">
        <v>2020</v>
      </c>
      <c r="D40" s="35" t="s">
        <v>14</v>
      </c>
      <c r="E40" s="32">
        <v>43999</v>
      </c>
      <c r="F40" s="39">
        <v>174.7</v>
      </c>
      <c r="G40" s="56">
        <f t="shared" si="1"/>
        <v>-0.11633788568538195</v>
      </c>
      <c r="H40" s="39">
        <f t="shared" si="0"/>
        <v>678.59999999999991</v>
      </c>
      <c r="I40" s="57">
        <f t="shared" si="2"/>
        <v>0.11264141662567617</v>
      </c>
      <c r="J40" s="58">
        <v>12.512323085</v>
      </c>
    </row>
    <row r="41" spans="3:10" x14ac:dyDescent="0.2">
      <c r="C41" s="35">
        <v>2020</v>
      </c>
      <c r="D41" s="35" t="s">
        <v>15</v>
      </c>
      <c r="E41" s="32">
        <v>44089</v>
      </c>
      <c r="F41" s="39">
        <v>156.19999999999999</v>
      </c>
      <c r="G41" s="56">
        <f t="shared" si="1"/>
        <v>-7.6832151300236462E-2</v>
      </c>
      <c r="H41" s="39">
        <f t="shared" si="0"/>
        <v>665.59999999999991</v>
      </c>
      <c r="I41" s="57">
        <f t="shared" si="2"/>
        <v>3.7568199532346025E-2</v>
      </c>
      <c r="J41" s="58">
        <v>12.308422435000001</v>
      </c>
    </row>
    <row r="42" spans="3:10" x14ac:dyDescent="0.2">
      <c r="C42" s="35">
        <v>2020</v>
      </c>
      <c r="D42" s="35" t="s">
        <v>16</v>
      </c>
      <c r="E42" s="32">
        <v>44179</v>
      </c>
      <c r="F42" s="39">
        <v>172.4</v>
      </c>
      <c r="G42" s="56">
        <f t="shared" si="1"/>
        <v>-2.8732394366197123E-2</v>
      </c>
      <c r="H42" s="39">
        <f t="shared" si="0"/>
        <v>660.5</v>
      </c>
      <c r="I42" s="57">
        <f t="shared" si="2"/>
        <v>-2.6815971710623332E-2</v>
      </c>
      <c r="J42" s="58">
        <v>13.290400307500001</v>
      </c>
    </row>
    <row r="43" spans="3:10" x14ac:dyDescent="0.2">
      <c r="C43" s="35">
        <v>2021</v>
      </c>
      <c r="D43" s="35" t="s">
        <v>13</v>
      </c>
      <c r="E43" s="32">
        <v>44269</v>
      </c>
      <c r="F43" s="39">
        <v>161.4</v>
      </c>
      <c r="G43" s="56">
        <f t="shared" si="1"/>
        <v>2.6717557251908497E-2</v>
      </c>
      <c r="H43" s="39">
        <f t="shared" si="0"/>
        <v>664.69999999999993</v>
      </c>
      <c r="I43" s="57">
        <f t="shared" si="2"/>
        <v>-5.2594070695552997E-2</v>
      </c>
      <c r="J43" s="58">
        <v>14.3843063125</v>
      </c>
    </row>
    <row r="44" spans="3:10" x14ac:dyDescent="0.2">
      <c r="C44" s="35">
        <v>2021</v>
      </c>
      <c r="D44" s="35" t="s">
        <v>14</v>
      </c>
      <c r="E44" s="32">
        <v>44359</v>
      </c>
      <c r="F44" s="39">
        <v>182.1</v>
      </c>
      <c r="G44" s="56">
        <f t="shared" si="1"/>
        <v>4.2358328563251391E-2</v>
      </c>
      <c r="H44" s="39">
        <f t="shared" si="0"/>
        <v>672.1</v>
      </c>
      <c r="I44" s="57">
        <f t="shared" si="2"/>
        <v>-9.5785440613025408E-3</v>
      </c>
      <c r="J44" s="58">
        <v>9.4734588624999994</v>
      </c>
    </row>
    <row r="45" spans="3:10" x14ac:dyDescent="0.2">
      <c r="C45" s="35">
        <v>2021</v>
      </c>
      <c r="D45" s="35" t="s">
        <v>15</v>
      </c>
      <c r="E45" s="32">
        <v>44449</v>
      </c>
      <c r="F45" s="39">
        <v>169.2</v>
      </c>
      <c r="G45" s="56">
        <f t="shared" si="1"/>
        <v>8.322663252240714E-2</v>
      </c>
      <c r="H45" s="39">
        <f t="shared" si="0"/>
        <v>685.09999999999991</v>
      </c>
      <c r="I45" s="57">
        <f t="shared" si="2"/>
        <v>2.9296875E-2</v>
      </c>
      <c r="J45" s="58">
        <v>12.976826035</v>
      </c>
    </row>
    <row r="46" spans="3:10" ht="14.25" x14ac:dyDescent="0.2">
      <c r="C46" s="35" t="s">
        <v>56</v>
      </c>
      <c r="D46" s="35" t="s">
        <v>16</v>
      </c>
      <c r="E46" s="32">
        <f>+E45+90</f>
        <v>44539</v>
      </c>
      <c r="F46" s="61">
        <v>173.69370000000001</v>
      </c>
      <c r="G46" s="56">
        <f t="shared" si="1"/>
        <v>7.5040603248259785E-3</v>
      </c>
      <c r="H46" s="39">
        <f t="shared" si="0"/>
        <v>686.39370000000008</v>
      </c>
      <c r="I46" s="60">
        <f t="shared" si="2"/>
        <v>3.9203179409538436E-2</v>
      </c>
      <c r="J46" s="59">
        <v>98.212780539243198</v>
      </c>
    </row>
    <row r="47" spans="3:10" x14ac:dyDescent="0.2">
      <c r="C47" s="28" t="s">
        <v>57</v>
      </c>
    </row>
    <row r="48" spans="3:10" x14ac:dyDescent="0.2">
      <c r="C48" s="28" t="s">
        <v>27</v>
      </c>
    </row>
    <row r="49" spans="2:16" x14ac:dyDescent="0.2">
      <c r="C49" s="28" t="s">
        <v>22</v>
      </c>
    </row>
    <row r="52" spans="2:16" x14ac:dyDescent="0.2">
      <c r="B52" s="54" t="s">
        <v>54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9" t="s">
        <v>29</v>
      </c>
      <c r="D54" s="43"/>
      <c r="E54" s="44"/>
      <c r="F54" s="50">
        <v>2013</v>
      </c>
      <c r="G54" s="50">
        <v>2014</v>
      </c>
      <c r="H54" s="50">
        <v>2015</v>
      </c>
      <c r="I54" s="50">
        <v>2016</v>
      </c>
      <c r="J54" s="50">
        <v>2017</v>
      </c>
      <c r="K54" s="50">
        <v>2018</v>
      </c>
      <c r="L54" s="50">
        <v>2019</v>
      </c>
      <c r="M54" s="50">
        <v>2020</v>
      </c>
    </row>
    <row r="55" spans="2:16" x14ac:dyDescent="0.2">
      <c r="C55" s="40" t="s">
        <v>30</v>
      </c>
      <c r="D55" s="41"/>
      <c r="E55" s="42"/>
      <c r="F55" s="45">
        <v>292066</v>
      </c>
      <c r="G55" s="45">
        <v>424929</v>
      </c>
      <c r="H55" s="45">
        <v>292037</v>
      </c>
      <c r="I55" s="45">
        <v>275981</v>
      </c>
      <c r="J55" s="45">
        <v>371036</v>
      </c>
      <c r="K55" s="45">
        <v>522997</v>
      </c>
      <c r="L55" s="45">
        <v>511025</v>
      </c>
      <c r="M55" s="45">
        <v>462752</v>
      </c>
    </row>
    <row r="56" spans="2:16" x14ac:dyDescent="0.2">
      <c r="C56" s="40" t="s">
        <v>31</v>
      </c>
      <c r="D56" s="41"/>
      <c r="E56" s="42"/>
      <c r="F56" s="45">
        <v>27930</v>
      </c>
      <c r="G56" s="45">
        <v>25597</v>
      </c>
      <c r="H56" s="45">
        <v>19889</v>
      </c>
      <c r="I56" s="45">
        <v>17677</v>
      </c>
      <c r="J56" s="45">
        <v>11865</v>
      </c>
      <c r="K56" s="45">
        <v>63021</v>
      </c>
      <c r="L56" s="45">
        <v>127960</v>
      </c>
      <c r="M56" s="45">
        <v>77323</v>
      </c>
    </row>
    <row r="57" spans="2:16" x14ac:dyDescent="0.2">
      <c r="C57" s="40" t="s">
        <v>32</v>
      </c>
      <c r="D57" s="41"/>
      <c r="E57" s="42"/>
      <c r="F57" s="45">
        <v>2026240</v>
      </c>
      <c r="G57" s="45">
        <v>2185062</v>
      </c>
      <c r="H57" s="45">
        <v>2774550</v>
      </c>
      <c r="I57" s="45">
        <v>2459515</v>
      </c>
      <c r="J57" s="45">
        <v>2248944</v>
      </c>
      <c r="K57" s="45">
        <v>2494723</v>
      </c>
      <c r="L57" s="45">
        <v>3970798</v>
      </c>
      <c r="M57" s="45">
        <v>4322860</v>
      </c>
    </row>
    <row r="58" spans="2:16" x14ac:dyDescent="0.2">
      <c r="C58" s="40" t="s">
        <v>33</v>
      </c>
      <c r="D58" s="41"/>
      <c r="E58" s="42"/>
      <c r="F58" s="45">
        <v>290402</v>
      </c>
      <c r="G58" s="45">
        <v>287575</v>
      </c>
      <c r="H58" s="45">
        <v>282894</v>
      </c>
      <c r="I58" s="45">
        <v>277678</v>
      </c>
      <c r="J58" s="45">
        <v>277443</v>
      </c>
      <c r="K58" s="45">
        <v>289886</v>
      </c>
      <c r="L58" s="45">
        <v>298180</v>
      </c>
      <c r="M58" s="45">
        <v>258812</v>
      </c>
    </row>
    <row r="59" spans="2:16" x14ac:dyDescent="0.2">
      <c r="C59" s="40" t="s">
        <v>34</v>
      </c>
      <c r="D59" s="41"/>
      <c r="E59" s="42"/>
      <c r="F59" s="45">
        <v>63891</v>
      </c>
      <c r="G59" s="45">
        <v>66226</v>
      </c>
      <c r="H59" s="45">
        <v>62944</v>
      </c>
      <c r="I59" s="45">
        <v>68463</v>
      </c>
      <c r="J59" s="45">
        <v>70657</v>
      </c>
      <c r="K59" s="45">
        <v>73636</v>
      </c>
      <c r="L59" s="45">
        <v>71541</v>
      </c>
      <c r="M59" s="45">
        <v>71579</v>
      </c>
    </row>
    <row r="60" spans="2:16" x14ac:dyDescent="0.2">
      <c r="C60" s="40" t="s">
        <v>35</v>
      </c>
      <c r="D60" s="41"/>
      <c r="E60" s="42"/>
      <c r="F60" s="45">
        <v>522367</v>
      </c>
      <c r="G60" s="45">
        <v>470903</v>
      </c>
      <c r="H60" s="45">
        <v>435889</v>
      </c>
      <c r="I60" s="45">
        <v>580025</v>
      </c>
      <c r="J60" s="45">
        <v>682178</v>
      </c>
      <c r="K60" s="45">
        <v>628304</v>
      </c>
      <c r="L60" s="45">
        <v>615568</v>
      </c>
      <c r="M60" s="45">
        <v>513264</v>
      </c>
    </row>
    <row r="61" spans="2:16" x14ac:dyDescent="0.2">
      <c r="C61" s="40" t="s">
        <v>36</v>
      </c>
      <c r="D61" s="41"/>
      <c r="E61" s="42"/>
      <c r="F61" s="45">
        <v>694065</v>
      </c>
      <c r="G61" s="45">
        <v>704217</v>
      </c>
      <c r="H61" s="45">
        <v>718710</v>
      </c>
      <c r="I61" s="45">
        <v>730937</v>
      </c>
      <c r="J61" s="45">
        <v>739390</v>
      </c>
      <c r="K61" s="45">
        <v>752566</v>
      </c>
      <c r="L61" s="45">
        <v>770812</v>
      </c>
      <c r="M61" s="45">
        <v>656957</v>
      </c>
    </row>
    <row r="62" spans="2:16" x14ac:dyDescent="0.2">
      <c r="C62" s="40" t="s">
        <v>37</v>
      </c>
      <c r="D62" s="41"/>
      <c r="E62" s="42"/>
      <c r="F62" s="45">
        <v>426847</v>
      </c>
      <c r="G62" s="45">
        <v>442351</v>
      </c>
      <c r="H62" s="45">
        <v>455790</v>
      </c>
      <c r="I62" s="45">
        <v>468440</v>
      </c>
      <c r="J62" s="45">
        <v>490435</v>
      </c>
      <c r="K62" s="45">
        <v>516648</v>
      </c>
      <c r="L62" s="45">
        <v>529531</v>
      </c>
      <c r="M62" s="45">
        <v>377640</v>
      </c>
    </row>
    <row r="63" spans="2:16" x14ac:dyDescent="0.2">
      <c r="C63" s="40" t="s">
        <v>38</v>
      </c>
      <c r="D63" s="41"/>
      <c r="E63" s="42"/>
      <c r="F63" s="45">
        <v>102790</v>
      </c>
      <c r="G63" s="45">
        <v>106683</v>
      </c>
      <c r="H63" s="45">
        <v>109939</v>
      </c>
      <c r="I63" s="45">
        <v>111249</v>
      </c>
      <c r="J63" s="45">
        <v>112738</v>
      </c>
      <c r="K63" s="45">
        <v>117439</v>
      </c>
      <c r="L63" s="45">
        <v>121464</v>
      </c>
      <c r="M63" s="45">
        <v>60169</v>
      </c>
    </row>
    <row r="64" spans="2:16" x14ac:dyDescent="0.2">
      <c r="C64" s="40" t="s">
        <v>39</v>
      </c>
      <c r="D64" s="41"/>
      <c r="E64" s="42"/>
      <c r="F64" s="45">
        <v>158907</v>
      </c>
      <c r="G64" s="45">
        <v>172781</v>
      </c>
      <c r="H64" s="45">
        <v>190728</v>
      </c>
      <c r="I64" s="45">
        <v>215896</v>
      </c>
      <c r="J64" s="45">
        <v>243107</v>
      </c>
      <c r="K64" s="45">
        <v>259710</v>
      </c>
      <c r="L64" s="45">
        <v>279746</v>
      </c>
      <c r="M64" s="45">
        <v>295965</v>
      </c>
    </row>
    <row r="65" spans="2:13" x14ac:dyDescent="0.2">
      <c r="C65" s="40" t="s">
        <v>40</v>
      </c>
      <c r="D65" s="41"/>
      <c r="E65" s="42"/>
      <c r="F65" s="45">
        <v>269117</v>
      </c>
      <c r="G65" s="45">
        <v>277543</v>
      </c>
      <c r="H65" s="45">
        <v>288256</v>
      </c>
      <c r="I65" s="45">
        <v>303029</v>
      </c>
      <c r="J65" s="45">
        <v>310775</v>
      </c>
      <c r="K65" s="45">
        <v>318701</v>
      </c>
      <c r="L65" s="45">
        <v>324753</v>
      </c>
      <c r="M65" s="45">
        <v>336070</v>
      </c>
    </row>
    <row r="66" spans="2:13" x14ac:dyDescent="0.2">
      <c r="C66" s="40" t="s">
        <v>41</v>
      </c>
      <c r="D66" s="41"/>
      <c r="E66" s="42"/>
      <c r="F66" s="45">
        <v>907227</v>
      </c>
      <c r="G66" s="45">
        <v>930171</v>
      </c>
      <c r="H66" s="45">
        <v>966777</v>
      </c>
      <c r="I66" s="45">
        <v>997358</v>
      </c>
      <c r="J66" s="45">
        <v>1026147</v>
      </c>
      <c r="K66" s="45">
        <v>1073309</v>
      </c>
      <c r="L66" s="45">
        <v>1116094</v>
      </c>
      <c r="M66" s="45">
        <v>1071650</v>
      </c>
    </row>
    <row r="67" spans="2:13" x14ac:dyDescent="0.2">
      <c r="C67" s="48" t="s">
        <v>42</v>
      </c>
      <c r="D67" s="46"/>
      <c r="E67" s="47"/>
      <c r="F67" s="52">
        <v>5781849</v>
      </c>
      <c r="G67" s="52">
        <v>6094038</v>
      </c>
      <c r="H67" s="52">
        <v>6598403</v>
      </c>
      <c r="I67" s="52">
        <v>6506248</v>
      </c>
      <c r="J67" s="52">
        <v>6584715</v>
      </c>
      <c r="K67" s="52">
        <v>7110940</v>
      </c>
      <c r="L67" s="52">
        <v>8737472</v>
      </c>
      <c r="M67" s="52">
        <v>8505041</v>
      </c>
    </row>
    <row r="70" spans="2:13" x14ac:dyDescent="0.2">
      <c r="C70" s="28"/>
      <c r="D70" s="28"/>
      <c r="E70" s="28"/>
    </row>
    <row r="71" spans="2:13" ht="15" x14ac:dyDescent="0.25">
      <c r="B71" s="54" t="s">
        <v>55</v>
      </c>
      <c r="C71" s="38"/>
      <c r="D71" s="38"/>
      <c r="E71" s="38"/>
      <c r="F71" s="29"/>
      <c r="G71" s="33"/>
      <c r="H71" s="29"/>
      <c r="I71" s="29"/>
      <c r="J71" s="29"/>
      <c r="K71" s="29"/>
      <c r="L71" s="29"/>
      <c r="M71" s="29"/>
    </row>
    <row r="73" spans="2:13" x14ac:dyDescent="0.2">
      <c r="C73" s="49" t="s">
        <v>29</v>
      </c>
      <c r="D73" s="43"/>
      <c r="E73" s="44"/>
      <c r="F73" s="50">
        <v>2013</v>
      </c>
      <c r="G73" s="50">
        <v>2014</v>
      </c>
      <c r="H73" s="50">
        <v>2015</v>
      </c>
      <c r="I73" s="50">
        <v>2016</v>
      </c>
      <c r="J73" s="50">
        <v>2017</v>
      </c>
      <c r="K73" s="50">
        <v>2018</v>
      </c>
      <c r="L73" s="50">
        <v>2019</v>
      </c>
      <c r="M73" s="50">
        <v>2020</v>
      </c>
    </row>
    <row r="74" spans="2:13" x14ac:dyDescent="0.2">
      <c r="C74" s="40" t="s">
        <v>30</v>
      </c>
      <c r="D74" s="41"/>
      <c r="E74" s="42"/>
      <c r="F74" s="51">
        <v>5.0514290497728318</v>
      </c>
      <c r="G74" s="51">
        <v>6.9728642978596458</v>
      </c>
      <c r="H74" s="51">
        <v>4.4258739576833968</v>
      </c>
      <c r="I74" s="51">
        <v>4.2417842049672867</v>
      </c>
      <c r="J74" s="51">
        <v>5.6348072771562627</v>
      </c>
      <c r="K74" s="51">
        <v>7.3548222879113032</v>
      </c>
      <c r="L74" s="51">
        <v>5.8486596580795913</v>
      </c>
      <c r="M74" s="51">
        <v>5.4409143941810516</v>
      </c>
    </row>
    <row r="75" spans="2:13" x14ac:dyDescent="0.2">
      <c r="C75" s="40" t="s">
        <v>31</v>
      </c>
      <c r="D75" s="41"/>
      <c r="E75" s="42"/>
      <c r="F75" s="51">
        <v>0.48306346291644769</v>
      </c>
      <c r="G75" s="51">
        <v>0.42003348190477313</v>
      </c>
      <c r="H75" s="51">
        <v>0.3014214196980694</v>
      </c>
      <c r="I75" s="51">
        <v>0.27169268678353486</v>
      </c>
      <c r="J75" s="51">
        <v>0.18019003100361974</v>
      </c>
      <c r="K75" s="51">
        <v>0.88625413799019537</v>
      </c>
      <c r="L75" s="51">
        <v>1.4644968247108545</v>
      </c>
      <c r="M75" s="51">
        <v>0.90914317755787422</v>
      </c>
    </row>
    <row r="76" spans="2:13" x14ac:dyDescent="0.2">
      <c r="C76" s="40" t="s">
        <v>32</v>
      </c>
      <c r="D76" s="41"/>
      <c r="E76" s="42"/>
      <c r="F76" s="51">
        <v>35.044844650906654</v>
      </c>
      <c r="G76" s="51">
        <v>35.85573309519895</v>
      </c>
      <c r="H76" s="51">
        <v>42.048810901668176</v>
      </c>
      <c r="I76" s="51">
        <v>37.802355520416683</v>
      </c>
      <c r="J76" s="51">
        <v>34.15400666543654</v>
      </c>
      <c r="K76" s="51">
        <v>35.082886369453263</v>
      </c>
      <c r="L76" s="51">
        <v>45.44561630640991</v>
      </c>
      <c r="M76" s="51">
        <v>50.827033050164019</v>
      </c>
    </row>
    <row r="77" spans="2:13" x14ac:dyDescent="0.2">
      <c r="C77" s="40" t="s">
        <v>33</v>
      </c>
      <c r="D77" s="41"/>
      <c r="E77" s="42"/>
      <c r="F77" s="51">
        <v>5.0226493289603376</v>
      </c>
      <c r="G77" s="51">
        <v>4.7189564620371582</v>
      </c>
      <c r="H77" s="51">
        <v>4.2873101264048286</v>
      </c>
      <c r="I77" s="51">
        <v>4.2678668258572374</v>
      </c>
      <c r="J77" s="51">
        <v>4.2134397616297745</v>
      </c>
      <c r="K77" s="51">
        <v>4.0766199686679956</v>
      </c>
      <c r="L77" s="51">
        <v>3.4126575741816398</v>
      </c>
      <c r="M77" s="51">
        <v>3.0430423557041055</v>
      </c>
    </row>
    <row r="78" spans="2:13" x14ac:dyDescent="0.2">
      <c r="C78" s="40" t="s">
        <v>34</v>
      </c>
      <c r="D78" s="41"/>
      <c r="E78" s="42"/>
      <c r="F78" s="51">
        <v>1.1050271288648319</v>
      </c>
      <c r="G78" s="51">
        <v>1.0867342802916555</v>
      </c>
      <c r="H78" s="51">
        <v>0.95392779131556527</v>
      </c>
      <c r="I78" s="51">
        <v>1.0522654531459608</v>
      </c>
      <c r="J78" s="51">
        <v>1.0730456823112313</v>
      </c>
      <c r="K78" s="51">
        <v>1.0355311674687171</v>
      </c>
      <c r="L78" s="51">
        <v>0.8187837397361617</v>
      </c>
      <c r="M78" s="51">
        <v>0.84160676003795876</v>
      </c>
    </row>
    <row r="79" spans="2:13" x14ac:dyDescent="0.2">
      <c r="C79" s="40" t="s">
        <v>35</v>
      </c>
      <c r="D79" s="41"/>
      <c r="E79" s="42"/>
      <c r="F79" s="51">
        <v>9.0346012149400643</v>
      </c>
      <c r="G79" s="51">
        <v>7.7272737715124187</v>
      </c>
      <c r="H79" s="51">
        <v>6.6059772341883329</v>
      </c>
      <c r="I79" s="51">
        <v>8.9148922697075186</v>
      </c>
      <c r="J79" s="51">
        <v>10.360023174883043</v>
      </c>
      <c r="K79" s="51">
        <v>8.8357376099362401</v>
      </c>
      <c r="L79" s="51">
        <v>7.0451499014818024</v>
      </c>
      <c r="M79" s="51">
        <v>6.0348209961598069</v>
      </c>
    </row>
    <row r="80" spans="2:13" x14ac:dyDescent="0.2">
      <c r="C80" s="40" t="s">
        <v>36</v>
      </c>
      <c r="D80" s="41"/>
      <c r="E80" s="42"/>
      <c r="F80" s="51">
        <v>12.004204883247557</v>
      </c>
      <c r="G80" s="51">
        <v>11.555835391902709</v>
      </c>
      <c r="H80" s="51">
        <v>10.892181032289177</v>
      </c>
      <c r="I80" s="51">
        <v>11.234385778101295</v>
      </c>
      <c r="J80" s="51">
        <v>11.228883862095778</v>
      </c>
      <c r="K80" s="51">
        <v>10.583214033587684</v>
      </c>
      <c r="L80" s="51">
        <v>8.8219109600580126</v>
      </c>
      <c r="M80" s="51">
        <v>7.7243249033132235</v>
      </c>
    </row>
    <row r="81" spans="3:13" x14ac:dyDescent="0.2">
      <c r="C81" s="40" t="s">
        <v>37</v>
      </c>
      <c r="D81" s="41"/>
      <c r="E81" s="42"/>
      <c r="F81" s="51">
        <v>7.3825345490689918</v>
      </c>
      <c r="G81" s="51">
        <v>7.2587502736280936</v>
      </c>
      <c r="H81" s="51">
        <v>6.9075805160733585</v>
      </c>
      <c r="I81" s="51">
        <v>7.1998485148429632</v>
      </c>
      <c r="J81" s="51">
        <v>7.4480824151083231</v>
      </c>
      <c r="K81" s="51">
        <v>7.2655373269919306</v>
      </c>
      <c r="L81" s="51">
        <v>6.0604600506874302</v>
      </c>
      <c r="M81" s="51">
        <v>4.4401902354145033</v>
      </c>
    </row>
    <row r="82" spans="3:13" x14ac:dyDescent="0.2">
      <c r="C82" s="40" t="s">
        <v>38</v>
      </c>
      <c r="D82" s="41"/>
      <c r="E82" s="42"/>
      <c r="F82" s="51">
        <v>1.7778049893727765</v>
      </c>
      <c r="G82" s="51">
        <v>1.7506126479683914</v>
      </c>
      <c r="H82" s="51">
        <v>1.6661455809837622</v>
      </c>
      <c r="I82" s="51">
        <v>1.7098794881473933</v>
      </c>
      <c r="J82" s="51">
        <v>1.7121166216001755</v>
      </c>
      <c r="K82" s="51">
        <v>1.6515256773366109</v>
      </c>
      <c r="L82" s="51">
        <v>1.3901503775920541</v>
      </c>
      <c r="M82" s="51">
        <v>0.70745102816082839</v>
      </c>
    </row>
    <row r="83" spans="3:13" x14ac:dyDescent="0.2">
      <c r="C83" s="40" t="s">
        <v>39</v>
      </c>
      <c r="D83" s="41"/>
      <c r="E83" s="42"/>
      <c r="F83" s="51">
        <v>2.7483768600667364</v>
      </c>
      <c r="G83" s="51">
        <v>2.8352465147083099</v>
      </c>
      <c r="H83" s="51">
        <v>2.8905175994858148</v>
      </c>
      <c r="I83" s="51">
        <v>3.3182872832391261</v>
      </c>
      <c r="J83" s="51">
        <v>3.6919897064641369</v>
      </c>
      <c r="K83" s="51">
        <v>3.6522597575004143</v>
      </c>
      <c r="L83" s="51">
        <v>3.2016812185492558</v>
      </c>
      <c r="M83" s="51">
        <v>3.4798774044710665</v>
      </c>
    </row>
    <row r="84" spans="3:13" x14ac:dyDescent="0.2">
      <c r="C84" s="40" t="s">
        <v>40</v>
      </c>
      <c r="D84" s="41"/>
      <c r="E84" s="42"/>
      <c r="F84" s="51">
        <v>4.6545144987356126</v>
      </c>
      <c r="G84" s="51">
        <v>4.5543365499197739</v>
      </c>
      <c r="H84" s="51">
        <v>4.3685722136098688</v>
      </c>
      <c r="I84" s="51">
        <v>4.6575076756988052</v>
      </c>
      <c r="J84" s="51">
        <v>4.71964238391487</v>
      </c>
      <c r="K84" s="51">
        <v>4.481840656790804</v>
      </c>
      <c r="L84" s="51">
        <v>3.7167844429143808</v>
      </c>
      <c r="M84" s="51">
        <v>3.9514212806263957</v>
      </c>
    </row>
    <row r="85" spans="3:13" x14ac:dyDescent="0.2">
      <c r="C85" s="40" t="s">
        <v>41</v>
      </c>
      <c r="D85" s="41"/>
      <c r="E85" s="42"/>
      <c r="F85" s="51">
        <v>15.690949383147156</v>
      </c>
      <c r="G85" s="51">
        <v>15.263623233068124</v>
      </c>
      <c r="H85" s="51">
        <v>14.65168162659965</v>
      </c>
      <c r="I85" s="51">
        <v>15.329234299092196</v>
      </c>
      <c r="J85" s="51">
        <v>15.583772418396242</v>
      </c>
      <c r="K85" s="51">
        <v>15.09377100636484</v>
      </c>
      <c r="L85" s="51">
        <v>12.773648945598909</v>
      </c>
      <c r="M85" s="51">
        <v>12.600174414209173</v>
      </c>
    </row>
    <row r="86" spans="3:13" x14ac:dyDescent="0.2">
      <c r="C86" s="48" t="s">
        <v>42</v>
      </c>
      <c r="D86" s="46"/>
      <c r="E86" s="47"/>
      <c r="F86" s="53">
        <f>SUM(F74:F85)</f>
        <v>100.00000000000001</v>
      </c>
      <c r="G86" s="53">
        <f t="shared" ref="G86:M86" si="3">SUM(G74:G85)</f>
        <v>100</v>
      </c>
      <c r="H86" s="53">
        <f t="shared" si="3"/>
        <v>100</v>
      </c>
      <c r="I86" s="53">
        <f t="shared" si="3"/>
        <v>100.00000000000001</v>
      </c>
      <c r="J86" s="53">
        <f t="shared" si="3"/>
        <v>99.999999999999986</v>
      </c>
      <c r="K86" s="53">
        <f t="shared" si="3"/>
        <v>100</v>
      </c>
      <c r="L86" s="53">
        <f t="shared" si="3"/>
        <v>99.999999999999972</v>
      </c>
      <c r="M86" s="53">
        <f t="shared" si="3"/>
        <v>100.00000000000001</v>
      </c>
    </row>
  </sheetData>
  <mergeCells count="1">
    <mergeCell ref="B2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Perucámaras </vt:lpstr>
      <vt:lpstr>Índice</vt:lpstr>
      <vt:lpstr>Macro Región Sur</vt:lpstr>
      <vt:lpstr>1. Arequipa</vt:lpstr>
      <vt:lpstr>2. Cusco</vt:lpstr>
      <vt:lpstr>3. Madre de Dios</vt:lpstr>
      <vt:lpstr>4. Moquegua</vt:lpstr>
      <vt:lpstr>5. Puno</vt:lpstr>
      <vt:lpstr>6. Tacna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Usuario</cp:lastModifiedBy>
  <dcterms:created xsi:type="dcterms:W3CDTF">2021-01-10T03:39:07Z</dcterms:created>
  <dcterms:modified xsi:type="dcterms:W3CDTF">2022-03-17T23:05:54Z</dcterms:modified>
</cp:coreProperties>
</file>